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\Dropbox\_Schmelter Consulting\Kunden\KV Schweiz\2018\E-Profil Serie 2 (Olaf Schmelter)\v7.0\E2_Musterloesungen\"/>
    </mc:Choice>
  </mc:AlternateContent>
  <bookViews>
    <workbookView xWindow="0" yWindow="0" windowWidth="28800" windowHeight="12210"/>
  </bookViews>
  <sheets>
    <sheet name="Finanzen" sheetId="1" r:id="rId1"/>
    <sheet name="Sortiment" sheetId="2" r:id="rId2"/>
    <sheet name="Daten" sheetId="3" state="hidden" r:id="rId3"/>
  </sheets>
  <definedNames>
    <definedName name="_xlnm._FilterDatabase" localSheetId="1" hidden="1">Sortiment!$A$4:$A$101</definedName>
    <definedName name="_xlnm.Print_Area" localSheetId="0">Finanzen!$A$1:$M$77</definedName>
    <definedName name="_xlnm.Print_Titles" localSheetId="0">Finanzen!$1:$3</definedName>
    <definedName name="Produkte">Daten!$A$4:$A$12</definedName>
    <definedName name="_xlnm.Extract" localSheetId="1">Daten!$A$3</definedName>
  </definedNames>
  <calcPr calcId="162913"/>
  <fileRecoveryPr autoRecover="0"/>
</workbook>
</file>

<file path=xl/calcChain.xml><?xml version="1.0" encoding="utf-8"?>
<calcChain xmlns="http://schemas.openxmlformats.org/spreadsheetml/2006/main">
  <c r="F36" i="1" l="1"/>
  <c r="H36" i="1"/>
  <c r="I12" i="2" l="1"/>
  <c r="I48" i="2"/>
  <c r="I6" i="2"/>
  <c r="I10" i="2"/>
  <c r="I91" i="2"/>
  <c r="I5" i="2"/>
  <c r="I92" i="2"/>
  <c r="I79" i="2"/>
  <c r="I94" i="2"/>
  <c r="I7" i="2"/>
  <c r="I98" i="2"/>
  <c r="I83" i="2"/>
  <c r="I99" i="2"/>
  <c r="I80" i="2"/>
  <c r="I33" i="2"/>
  <c r="I26" i="2"/>
  <c r="I81" i="2"/>
  <c r="I95" i="2"/>
  <c r="I25" i="2"/>
  <c r="I11" i="2"/>
  <c r="I9" i="2"/>
  <c r="I77" i="2"/>
  <c r="I93" i="2"/>
  <c r="I21" i="2"/>
  <c r="I73" i="2"/>
  <c r="I8" i="2"/>
  <c r="I13" i="2"/>
  <c r="I34" i="2"/>
  <c r="I78" i="2"/>
  <c r="I23" i="2"/>
  <c r="I61" i="2"/>
  <c r="I96" i="2"/>
  <c r="I32" i="2"/>
  <c r="I87" i="2"/>
  <c r="I72" i="2"/>
  <c r="I100" i="2"/>
  <c r="I75" i="2"/>
  <c r="I22" i="2"/>
  <c r="I65" i="2"/>
  <c r="I74" i="2"/>
  <c r="I20" i="2"/>
  <c r="I71" i="2"/>
  <c r="I19" i="2"/>
  <c r="I70" i="2"/>
  <c r="I24" i="2"/>
  <c r="I14" i="2"/>
  <c r="I17" i="2"/>
  <c r="I76" i="2"/>
  <c r="I97" i="2"/>
  <c r="I69" i="2"/>
  <c r="I63" i="2"/>
  <c r="I89" i="2"/>
  <c r="I30" i="2"/>
  <c r="I88" i="2"/>
  <c r="I16" i="2"/>
  <c r="I31" i="2"/>
  <c r="I27" i="2"/>
  <c r="I62" i="2"/>
  <c r="I64" i="2"/>
  <c r="I66" i="2"/>
  <c r="I60" i="2"/>
  <c r="I46" i="2"/>
  <c r="I28" i="2"/>
  <c r="I84" i="2"/>
  <c r="I85" i="2"/>
  <c r="I82" i="2"/>
  <c r="I86" i="2"/>
  <c r="I15" i="2"/>
  <c r="I68" i="2"/>
  <c r="I18" i="2"/>
  <c r="I38" i="2"/>
  <c r="I67" i="2"/>
  <c r="I90" i="2"/>
  <c r="I59" i="2"/>
  <c r="I45" i="2"/>
  <c r="I54" i="2"/>
  <c r="I29" i="2"/>
  <c r="I47" i="2"/>
  <c r="I56" i="2"/>
  <c r="I36" i="2"/>
  <c r="I44" i="2"/>
  <c r="I37" i="2"/>
  <c r="I41" i="2"/>
  <c r="I40" i="2"/>
  <c r="I35" i="2"/>
  <c r="I57" i="2"/>
  <c r="I101" i="2"/>
  <c r="I52" i="2"/>
  <c r="I51" i="2"/>
  <c r="I55" i="2"/>
  <c r="I42" i="2"/>
  <c r="I53" i="2"/>
  <c r="I39" i="2"/>
  <c r="I58" i="2"/>
  <c r="I43" i="2"/>
  <c r="I50" i="2"/>
  <c r="I49" i="2"/>
  <c r="L36" i="1" l="1"/>
  <c r="J36" i="1"/>
  <c r="C79" i="2" l="1"/>
  <c r="C69" i="2"/>
  <c r="C10" i="2"/>
  <c r="C12" i="2"/>
  <c r="C47" i="2"/>
  <c r="C91" i="2"/>
  <c r="C57" i="2"/>
  <c r="C90" i="2"/>
  <c r="C43" i="2"/>
  <c r="C48" i="2"/>
  <c r="C50" i="2"/>
  <c r="C101" i="2"/>
  <c r="C42" i="2"/>
  <c r="C54" i="2"/>
  <c r="C8" i="2"/>
  <c r="C73" i="2"/>
  <c r="C59" i="2"/>
  <c r="C55" i="2"/>
  <c r="C33" i="2"/>
  <c r="C92" i="2"/>
  <c r="C5" i="2"/>
  <c r="C45" i="2"/>
  <c r="C39" i="2"/>
  <c r="C78" i="2"/>
  <c r="C38" i="2"/>
  <c r="C6" i="2"/>
  <c r="C26" i="2"/>
  <c r="C9" i="2"/>
  <c r="C29" i="2"/>
  <c r="C81" i="2"/>
  <c r="C27" i="2"/>
  <c r="C58" i="2"/>
  <c r="C23" i="2"/>
  <c r="C41" i="2"/>
  <c r="C15" i="2"/>
  <c r="C53" i="2"/>
  <c r="C67" i="2"/>
  <c r="C77" i="2"/>
  <c r="C31" i="2"/>
  <c r="C18" i="2"/>
  <c r="C95" i="2"/>
  <c r="C82" i="2"/>
  <c r="C13" i="2"/>
  <c r="C28" i="2"/>
  <c r="C25" i="2"/>
  <c r="C83" i="2"/>
  <c r="C68" i="2"/>
  <c r="C21" i="2"/>
  <c r="C51" i="2"/>
  <c r="C84" i="2"/>
  <c r="C66" i="2"/>
  <c r="C56" i="2"/>
  <c r="C99" i="2"/>
  <c r="C37" i="2"/>
  <c r="C7" i="2"/>
  <c r="C94" i="2"/>
  <c r="C11" i="2"/>
  <c r="C64" i="2"/>
  <c r="C60" i="2"/>
  <c r="C62" i="2"/>
  <c r="C46" i="2"/>
  <c r="C63" i="2"/>
  <c r="C98" i="2"/>
  <c r="C36" i="2"/>
  <c r="C40" i="2"/>
  <c r="C35" i="2"/>
  <c r="C44" i="2"/>
  <c r="C93" i="2"/>
  <c r="C85" i="2"/>
  <c r="C34" i="2"/>
  <c r="C61" i="2"/>
  <c r="C86" i="2"/>
  <c r="C52" i="2"/>
  <c r="C87" i="2"/>
  <c r="C22" i="2"/>
  <c r="C97" i="2"/>
  <c r="C80" i="2"/>
  <c r="C75" i="2"/>
  <c r="C100" i="2"/>
  <c r="C89" i="2"/>
  <c r="C20" i="2"/>
  <c r="C16" i="2"/>
  <c r="C71" i="2"/>
  <c r="C88" i="2"/>
  <c r="C24" i="2"/>
  <c r="C14" i="2"/>
  <c r="C49" i="2"/>
  <c r="C19" i="2"/>
  <c r="C72" i="2"/>
  <c r="C17" i="2"/>
  <c r="C65" i="2"/>
  <c r="C30" i="2"/>
  <c r="C74" i="2"/>
  <c r="C32" i="2"/>
  <c r="C76" i="2"/>
  <c r="C96" i="2"/>
  <c r="C70" i="2"/>
  <c r="E27" i="1" l="1"/>
  <c r="E28" i="1"/>
  <c r="E29" i="1"/>
  <c r="E30" i="1"/>
  <c r="E31" i="1"/>
  <c r="E32" i="1"/>
  <c r="E33" i="1"/>
  <c r="M33" i="1"/>
  <c r="M32" i="1"/>
  <c r="M31" i="1"/>
  <c r="M30" i="1"/>
  <c r="M29" i="1"/>
  <c r="M28" i="1"/>
  <c r="M27" i="1"/>
  <c r="M26" i="1"/>
  <c r="K33" i="1"/>
  <c r="K32" i="1"/>
  <c r="K31" i="1"/>
  <c r="K30" i="1"/>
  <c r="K29" i="1"/>
  <c r="K28" i="1"/>
  <c r="K27" i="1"/>
  <c r="K26" i="1"/>
  <c r="I33" i="1"/>
  <c r="I32" i="1"/>
  <c r="I31" i="1"/>
  <c r="I30" i="1"/>
  <c r="I29" i="1"/>
  <c r="I28" i="1"/>
  <c r="I27" i="1"/>
  <c r="I26" i="1"/>
  <c r="G33" i="1"/>
  <c r="G32" i="1"/>
  <c r="G31" i="1"/>
  <c r="G30" i="1"/>
  <c r="G29" i="1"/>
  <c r="G28" i="1"/>
  <c r="G27" i="1"/>
  <c r="G26" i="1"/>
  <c r="F10" i="2" l="1"/>
  <c r="F48" i="2"/>
  <c r="F6" i="2"/>
  <c r="F5" i="2"/>
  <c r="F12" i="2"/>
  <c r="F92" i="2"/>
  <c r="F79" i="2"/>
  <c r="F9" i="2"/>
  <c r="F83" i="2"/>
  <c r="F93" i="2"/>
  <c r="F7" i="2"/>
  <c r="F21" i="2"/>
  <c r="F34" i="2"/>
  <c r="F13" i="2"/>
  <c r="F95" i="2"/>
  <c r="F78" i="2"/>
  <c r="F77" i="2"/>
  <c r="F81" i="2"/>
  <c r="F25" i="2"/>
  <c r="F33" i="2"/>
  <c r="F73" i="2"/>
  <c r="F11" i="2"/>
  <c r="F98" i="2"/>
  <c r="F80" i="2"/>
  <c r="F99" i="2"/>
  <c r="F94" i="2"/>
  <c r="F23" i="2"/>
  <c r="F8" i="2"/>
  <c r="F26" i="2"/>
  <c r="F24" i="2"/>
  <c r="F89" i="2"/>
  <c r="F16" i="2"/>
  <c r="F61" i="2"/>
  <c r="F74" i="2"/>
  <c r="F88" i="2"/>
  <c r="F71" i="2"/>
  <c r="F65" i="2"/>
  <c r="F76" i="2"/>
  <c r="F20" i="2"/>
  <c r="F22" i="2"/>
  <c r="F63" i="2"/>
  <c r="F75" i="2"/>
  <c r="F69" i="2"/>
  <c r="F70" i="2"/>
  <c r="F96" i="2"/>
  <c r="F72" i="2"/>
  <c r="F19" i="2"/>
  <c r="F30" i="2"/>
  <c r="F97" i="2"/>
  <c r="F17" i="2"/>
  <c r="F100" i="2"/>
  <c r="F14" i="2"/>
  <c r="F32" i="2"/>
  <c r="F87" i="2"/>
  <c r="F46" i="2"/>
  <c r="F27" i="2"/>
  <c r="F64" i="2"/>
  <c r="F66" i="2"/>
  <c r="F60" i="2"/>
  <c r="F31" i="2"/>
  <c r="F62" i="2"/>
  <c r="F86" i="2"/>
  <c r="F85" i="2"/>
  <c r="F84" i="2"/>
  <c r="F28" i="2"/>
  <c r="F82" i="2"/>
  <c r="F15" i="2"/>
  <c r="F38" i="2"/>
  <c r="F18" i="2"/>
  <c r="F67" i="2"/>
  <c r="F68" i="2"/>
  <c r="F45" i="2"/>
  <c r="F29" i="2"/>
  <c r="F90" i="2"/>
  <c r="F54" i="2"/>
  <c r="F59" i="2"/>
  <c r="F35" i="2"/>
  <c r="F101" i="2"/>
  <c r="F40" i="2"/>
  <c r="F36" i="2"/>
  <c r="F44" i="2"/>
  <c r="F41" i="2"/>
  <c r="F37" i="2"/>
  <c r="F56" i="2"/>
  <c r="F52" i="2"/>
  <c r="F47" i="2"/>
  <c r="F57" i="2"/>
  <c r="F39" i="2"/>
  <c r="F43" i="2"/>
  <c r="F55" i="2"/>
  <c r="F58" i="2"/>
  <c r="F51" i="2"/>
  <c r="F50" i="2"/>
  <c r="F42" i="2"/>
  <c r="F53" i="2"/>
  <c r="F49" i="2"/>
  <c r="F91" i="2"/>
  <c r="H2" i="2" l="1"/>
  <c r="M34" i="1"/>
  <c r="K34" i="1"/>
  <c r="I34" i="1"/>
  <c r="G34" i="1"/>
  <c r="E26" i="1"/>
  <c r="E34" i="1"/>
  <c r="D74" i="1" l="1"/>
  <c r="D77" i="1"/>
  <c r="F68" i="1"/>
  <c r="D71" i="1"/>
  <c r="D70" i="1"/>
  <c r="D69" i="1"/>
  <c r="D51" i="1"/>
  <c r="D73" i="1" s="1"/>
  <c r="F42" i="1"/>
  <c r="H39" i="1"/>
  <c r="F39" i="1"/>
  <c r="D39" i="1"/>
  <c r="H42" i="1"/>
  <c r="D21" i="1"/>
  <c r="D23" i="1" s="1"/>
  <c r="L34" i="1"/>
  <c r="J34" i="1"/>
  <c r="J35" i="1" s="1"/>
  <c r="H34" i="1"/>
  <c r="H35" i="1" s="1"/>
  <c r="F34" i="1"/>
  <c r="F35" i="1" s="1"/>
  <c r="D34" i="1"/>
  <c r="D42" i="1"/>
  <c r="J42" i="1"/>
  <c r="L42" i="1"/>
  <c r="F77" i="1" l="1"/>
  <c r="D67" i="1"/>
  <c r="L59" i="1"/>
  <c r="H59" i="1"/>
  <c r="D59" i="1"/>
  <c r="F59" i="1"/>
  <c r="J59" i="1"/>
  <c r="L35" i="1"/>
  <c r="D35" i="1"/>
  <c r="D53" i="1" l="1"/>
  <c r="D66" i="1"/>
  <c r="F49" i="1"/>
  <c r="H49" i="1" s="1"/>
  <c r="D63" i="1"/>
  <c r="D64" i="1" s="1"/>
  <c r="F51" i="1"/>
  <c r="F73" i="1" s="1"/>
  <c r="L68" i="1"/>
  <c r="F41" i="1"/>
  <c r="H41" i="1" s="1"/>
  <c r="L41" i="1" s="1"/>
  <c r="J45" i="1"/>
  <c r="J71" i="1" s="1"/>
  <c r="L69" i="1"/>
  <c r="J69" i="1"/>
  <c r="H69" i="1"/>
  <c r="L50" i="1"/>
  <c r="L74" i="1" s="1"/>
  <c r="J50" i="1"/>
  <c r="J74" i="1" s="1"/>
  <c r="H74" i="1"/>
  <c r="L47" i="1"/>
  <c r="J47" i="1"/>
  <c r="H47" i="1"/>
  <c r="F47" i="1"/>
  <c r="L45" i="1"/>
  <c r="L71" i="1" s="1"/>
  <c r="J68" i="1"/>
  <c r="H68" i="1"/>
  <c r="H77" i="1" s="1"/>
  <c r="F74" i="1"/>
  <c r="L46" i="1"/>
  <c r="L72" i="1" s="1"/>
  <c r="J46" i="1"/>
  <c r="J72" i="1" s="1"/>
  <c r="H46" i="1"/>
  <c r="H72" i="1" s="1"/>
  <c r="F46" i="1"/>
  <c r="F72" i="1" s="1"/>
  <c r="H40" i="1"/>
  <c r="F40" i="1"/>
  <c r="L48" i="1"/>
  <c r="J48" i="1"/>
  <c r="H48" i="1"/>
  <c r="F48" i="1"/>
  <c r="F69" i="1"/>
  <c r="D72" i="1"/>
  <c r="J77" i="1" l="1"/>
  <c r="L77" i="1" s="1"/>
  <c r="F67" i="1"/>
  <c r="H67" i="1"/>
  <c r="J49" i="1"/>
  <c r="H51" i="1"/>
  <c r="H73" i="1" s="1"/>
  <c r="L66" i="1"/>
  <c r="J66" i="1"/>
  <c r="F66" i="1"/>
  <c r="F71" i="1"/>
  <c r="H71" i="1"/>
  <c r="L49" i="1"/>
  <c r="J41" i="1"/>
  <c r="L39" i="1"/>
  <c r="J39" i="1"/>
  <c r="J67" i="1" s="1"/>
  <c r="L70" i="1" l="1"/>
  <c r="J70" i="1"/>
  <c r="H70" i="1"/>
  <c r="H53" i="1"/>
  <c r="F70" i="1"/>
  <c r="F75" i="1" s="1"/>
  <c r="F53" i="1"/>
  <c r="F54" i="1" s="1"/>
  <c r="D54" i="1"/>
  <c r="J51" i="1"/>
  <c r="J53" i="1" s="1"/>
  <c r="L67" i="1"/>
  <c r="D75" i="1"/>
  <c r="D76" i="1" s="1"/>
  <c r="F58" i="1" s="1"/>
  <c r="F64" i="1" s="1"/>
  <c r="H66" i="1"/>
  <c r="H75" i="1" l="1"/>
  <c r="F76" i="1"/>
  <c r="H58" i="1" s="1"/>
  <c r="H64" i="1" s="1"/>
  <c r="J73" i="1"/>
  <c r="J75" i="1" s="1"/>
  <c r="J54" i="1"/>
  <c r="L51" i="1"/>
  <c r="L53" i="1" s="1"/>
  <c r="H54" i="1"/>
  <c r="H76" i="1" l="1"/>
  <c r="J58" i="1" s="1"/>
  <c r="J64" i="1" s="1"/>
  <c r="J76" i="1" s="1"/>
  <c r="L58" i="1" s="1"/>
  <c r="L64" i="1" s="1"/>
  <c r="L73" i="1"/>
  <c r="L75" i="1" s="1"/>
  <c r="L54" i="1"/>
  <c r="L76" i="1" l="1"/>
</calcChain>
</file>

<file path=xl/sharedStrings.xml><?xml version="1.0" encoding="utf-8"?>
<sst xmlns="http://schemas.openxmlformats.org/spreadsheetml/2006/main" count="324" uniqueCount="199">
  <si>
    <t>Lohnkosten</t>
  </si>
  <si>
    <t>Werbung/Marketing</t>
  </si>
  <si>
    <t>Marketing</t>
  </si>
  <si>
    <t>Inventar (Verkaufsfläche)</t>
  </si>
  <si>
    <t>Inventar (Lager/Haltbarkeit)</t>
  </si>
  <si>
    <t>CHF</t>
  </si>
  <si>
    <t>Miete</t>
  </si>
  <si>
    <t>NK</t>
  </si>
  <si>
    <t>Eigenkapital</t>
  </si>
  <si>
    <t>Abfüllbehälter</t>
  </si>
  <si>
    <t>Refill unverpackt</t>
  </si>
  <si>
    <t>Behälter (Glas)</t>
  </si>
  <si>
    <t>Behälter (Säcke)</t>
  </si>
  <si>
    <t>Lampen</t>
  </si>
  <si>
    <t>Geschirrspülmaschine</t>
  </si>
  <si>
    <t>Kalte Theke</t>
  </si>
  <si>
    <t>Frische Produkte</t>
  </si>
  <si>
    <t>Versicherung (Haftpflicht und Glasscheibe)</t>
  </si>
  <si>
    <t>Abschreibung auf Lebensmittel</t>
  </si>
  <si>
    <t>Total Ertrag</t>
  </si>
  <si>
    <t>Kassensystem</t>
  </si>
  <si>
    <t>FiBu-System</t>
  </si>
  <si>
    <t>Rückzahlung Darlehen</t>
  </si>
  <si>
    <t>Total Aufwand</t>
  </si>
  <si>
    <t>Verkauf von Behältern</t>
  </si>
  <si>
    <t>Investitionsrechnung</t>
  </si>
  <si>
    <t>Erfolgsrechnung</t>
  </si>
  <si>
    <t>Sonstiges</t>
  </si>
  <si>
    <t>Mehrwertsteuer</t>
  </si>
  <si>
    <t>Diverse Kleinaufwände</t>
  </si>
  <si>
    <t>Unterhalt und Wartung (Maschinen)</t>
  </si>
  <si>
    <t>Einnahmen</t>
  </si>
  <si>
    <t>Ausgaben</t>
  </si>
  <si>
    <t>Total Einnahmen</t>
  </si>
  <si>
    <t>Fixe Ausgaben aus Geschäftstätigkeit</t>
  </si>
  <si>
    <t>Variabler Aufwand</t>
  </si>
  <si>
    <t>Total Ausgaben</t>
  </si>
  <si>
    <t>Reingewinn</t>
  </si>
  <si>
    <t>Cashflow</t>
  </si>
  <si>
    <t>Einnahmen aus Geschäftstätigkeit</t>
  </si>
  <si>
    <t>Getreidebehälter 50L</t>
  </si>
  <si>
    <t>Abschreibung auf Inventar</t>
  </si>
  <si>
    <t>Cashflow-Rechnung</t>
  </si>
  <si>
    <t>Übertrag aus Vorjahr</t>
  </si>
  <si>
    <t>Darlehen Newal AG</t>
  </si>
  <si>
    <t>Getränke</t>
  </si>
  <si>
    <t>Gewinn- und Kapitalsteuer</t>
  </si>
  <si>
    <t>Investitionskosten (abzuschreiben)</t>
  </si>
  <si>
    <t>Mietzinskaution</t>
  </si>
  <si>
    <t>Total Investitionskosten (inkl. Mietzins)</t>
  </si>
  <si>
    <t>Zins- und Bankspesen</t>
  </si>
  <si>
    <t>inkl. Darlehen</t>
  </si>
  <si>
    <t>Kreditkartengebühren</t>
  </si>
  <si>
    <t>Buchhaltung/Jahresabschluss</t>
  </si>
  <si>
    <t>Wareneinkauf</t>
  </si>
  <si>
    <t>-</t>
  </si>
  <si>
    <t>Kosmetika</t>
  </si>
  <si>
    <t>WWF Crowdfunding</t>
  </si>
  <si>
    <t>Stiftungsbeitrag, Wettbewerb und Schenkungen</t>
  </si>
  <si>
    <t>Fixer Aufwand</t>
  </si>
  <si>
    <t>15'000/Person</t>
  </si>
  <si>
    <t>5 Jahre, 3%</t>
  </si>
  <si>
    <t>Restbestand Darlehen Ende Jahr</t>
  </si>
  <si>
    <t>Sonstiger Ertrag</t>
  </si>
  <si>
    <t>Kühlsystem Ladenfläche und Lager</t>
  </si>
  <si>
    <t>korrigiert</t>
  </si>
  <si>
    <t>Regale/Einrichtung/Wand</t>
  </si>
  <si>
    <t>Kühlschrank</t>
  </si>
  <si>
    <t>aktuell</t>
  </si>
  <si>
    <t>Telefon/Internet</t>
  </si>
  <si>
    <t>Elektroinstallationen/Lavabo</t>
  </si>
  <si>
    <t>Personenversicherung</t>
  </si>
  <si>
    <t>Reinigungs/Waschmittel</t>
  </si>
  <si>
    <t xml:space="preserve">Ertrag Non-Food </t>
  </si>
  <si>
    <t>Ertrag Lebensmittel</t>
  </si>
  <si>
    <t>Sonstiges/Zubehör</t>
  </si>
  <si>
    <t>Käse/Milchprodukte</t>
  </si>
  <si>
    <t>Brot/Gebäck</t>
  </si>
  <si>
    <t xml:space="preserve">Granola </t>
  </si>
  <si>
    <t>Getreide/Ölsaat</t>
  </si>
  <si>
    <t>5-Korn-Flocken</t>
  </si>
  <si>
    <t>Bio Hirseflocken</t>
  </si>
  <si>
    <t>Bio Mohnsamen</t>
  </si>
  <si>
    <t>Bio Sesam ungeschält</t>
  </si>
  <si>
    <t>Bio Sonnenblumenkerne</t>
  </si>
  <si>
    <t>Blaumohn</t>
  </si>
  <si>
    <t>Buchweizen</t>
  </si>
  <si>
    <t>Couscous</t>
  </si>
  <si>
    <t>Couscous Vollkorn</t>
  </si>
  <si>
    <t>Dinkelflocken</t>
  </si>
  <si>
    <t>Gerstenflocken</t>
  </si>
  <si>
    <t>Goldhirse</t>
  </si>
  <si>
    <t>Haferflocken fein</t>
  </si>
  <si>
    <t>Haferflocken grob</t>
  </si>
  <si>
    <t>Hirseflocken</t>
  </si>
  <si>
    <t>Knuspermüesli Choco/Amarant</t>
  </si>
  <si>
    <t>Kürbiskerne</t>
  </si>
  <si>
    <t>Leinsamen</t>
  </si>
  <si>
    <t>Müesli Spezial</t>
  </si>
  <si>
    <t>Sonnenblumenkerne</t>
  </si>
  <si>
    <t>Vierkornflocken fein</t>
  </si>
  <si>
    <t>Zopfmehlmischung</t>
  </si>
  <si>
    <t>Gewürze</t>
  </si>
  <si>
    <t>Cayennepfeffer gemahlen</t>
  </si>
  <si>
    <t>Curry mild</t>
  </si>
  <si>
    <t>Curry scharf</t>
  </si>
  <si>
    <t>Fenchel süss ganz</t>
  </si>
  <si>
    <t>Hagebutten Samen geschnitten</t>
  </si>
  <si>
    <t>Ingwer gemahlen</t>
  </si>
  <si>
    <t>Kamilleblüten ganz</t>
  </si>
  <si>
    <t>Kardamom mit Schalen ganz</t>
  </si>
  <si>
    <t>Karkade/Hibiskusblüten</t>
  </si>
  <si>
    <t>Koriander ganz</t>
  </si>
  <si>
    <t>Kräutersalz</t>
  </si>
  <si>
    <t>Kümmel ganz</t>
  </si>
  <si>
    <t>Meersalz</t>
  </si>
  <si>
    <t>Muskatnuss ganz</t>
  </si>
  <si>
    <t>Muskatnüsse gemahlen</t>
  </si>
  <si>
    <t>Nelken ganz</t>
  </si>
  <si>
    <t>Paprika Edelsüss gemahlen</t>
  </si>
  <si>
    <t>Pfeffer schwarz ganz</t>
  </si>
  <si>
    <t>Senfkörner gelb ganz</t>
  </si>
  <si>
    <t>Sternanis ganz</t>
  </si>
  <si>
    <t>Wacholderbeeren ganz</t>
  </si>
  <si>
    <t>Zimt Ceylon gemahlen</t>
  </si>
  <si>
    <t>Zimt Stangen</t>
  </si>
  <si>
    <t>Zitronengras geschnitten</t>
  </si>
  <si>
    <t>Hülsenfrüchte</t>
  </si>
  <si>
    <t>Bohnen schwarz</t>
  </si>
  <si>
    <t>Kichererbsen</t>
  </si>
  <si>
    <t>Linsen Beluga schwarz</t>
  </si>
  <si>
    <t>Linsen braun</t>
  </si>
  <si>
    <t>Linsen gelb</t>
  </si>
  <si>
    <t>Linsen Grün Eston</t>
  </si>
  <si>
    <t>Linsen rot</t>
  </si>
  <si>
    <t>Körner/Mehl</t>
  </si>
  <si>
    <t>Bio Quinoa Flocken</t>
  </si>
  <si>
    <t>Chia Samen bio</t>
  </si>
  <si>
    <t>Quinoa rot</t>
  </si>
  <si>
    <t>Quinoa schwarz</t>
  </si>
  <si>
    <t>Quinoa weiss</t>
  </si>
  <si>
    <t>Mehl/Körner</t>
  </si>
  <si>
    <t>Dinkelkörner</t>
  </si>
  <si>
    <t>Dinkelmehl voll</t>
  </si>
  <si>
    <t>Dinkelmehlhalbweiss</t>
  </si>
  <si>
    <t>Emmerkörner</t>
  </si>
  <si>
    <t>Emmermehl</t>
  </si>
  <si>
    <t>Roggenmehl ruch</t>
  </si>
  <si>
    <t>Urdinkelkörner</t>
  </si>
  <si>
    <t>Weizenkörner</t>
  </si>
  <si>
    <t>Weizenmehl halbweiss</t>
  </si>
  <si>
    <t>Weizenmehl ruch</t>
  </si>
  <si>
    <t>Öl/Essig</t>
  </si>
  <si>
    <t>Aceto Balsamico di Modena</t>
  </si>
  <si>
    <t>Apfelessig</t>
  </si>
  <si>
    <t>Balsamico bianco Superiore</t>
  </si>
  <si>
    <t>Balsamico rosso Superiore</t>
  </si>
  <si>
    <t>Bärlauchessig</t>
  </si>
  <si>
    <t>Bio Rapsöl kaltgepresst</t>
  </si>
  <si>
    <t>Bio Sonnenblumenöl kaltgepresst</t>
  </si>
  <si>
    <t>Olivenöl</t>
  </si>
  <si>
    <t>Weissweinessig</t>
  </si>
  <si>
    <t>Reis/Mais</t>
  </si>
  <si>
    <t>Maisgriess Bramata</t>
  </si>
  <si>
    <t>Maisgriess fein</t>
  </si>
  <si>
    <t>Maisgriess mittel</t>
  </si>
  <si>
    <t>Reis Basmati weiss</t>
  </si>
  <si>
    <t>Reis Rot</t>
  </si>
  <si>
    <t>Reis Rundkorn Voll</t>
  </si>
  <si>
    <t>Reis Vollreis Langkorn</t>
  </si>
  <si>
    <t>Risotto</t>
  </si>
  <si>
    <t>Schokolade</t>
  </si>
  <si>
    <t>Balleros Kürbiskern</t>
  </si>
  <si>
    <t>Produktgruppe</t>
  </si>
  <si>
    <t>Produktbezeichnung</t>
  </si>
  <si>
    <r>
      <t xml:space="preserve">EK </t>
    </r>
    <r>
      <rPr>
        <sz val="8"/>
        <color theme="1"/>
        <rFont val="Calibri"/>
        <family val="2"/>
        <scheme val="minor"/>
      </rPr>
      <t>(Einkaufspreis)
CHF/Einheit (kg/L/St.)</t>
    </r>
  </si>
  <si>
    <r>
      <t xml:space="preserve">VK </t>
    </r>
    <r>
      <rPr>
        <sz val="8"/>
        <rFont val="Calibri"/>
        <family val="2"/>
        <scheme val="minor"/>
      </rPr>
      <t>(Verkaufspreis)
CHF/Einheit (kg/L/St.)</t>
    </r>
  </si>
  <si>
    <t>Bemerkungen</t>
  </si>
  <si>
    <t>Steinberggasse 22
8400 Winterthur</t>
  </si>
  <si>
    <t>Gründungskosten AG + Behörden</t>
  </si>
  <si>
    <t>Datentabelle</t>
  </si>
  <si>
    <t>Bestellen</t>
  </si>
  <si>
    <t>Produktkalkulation, Lagerbestand</t>
  </si>
  <si>
    <r>
      <t xml:space="preserve">Lagerwert 
</t>
    </r>
    <r>
      <rPr>
        <sz val="9"/>
        <rFont val="Calibri"/>
        <family val="2"/>
        <scheme val="minor"/>
      </rPr>
      <t>(EK)</t>
    </r>
  </si>
  <si>
    <t>Lager-Check</t>
  </si>
  <si>
    <r>
      <t xml:space="preserve">Marge
</t>
    </r>
    <r>
      <rPr>
        <sz val="10"/>
        <color theme="1"/>
        <rFont val="Calibri"/>
        <family val="2"/>
        <scheme val="minor"/>
      </rPr>
      <t>%</t>
    </r>
  </si>
  <si>
    <r>
      <t xml:space="preserve">Rangliste 
</t>
    </r>
    <r>
      <rPr>
        <sz val="8"/>
        <rFont val="Calibri"/>
        <family val="2"/>
        <scheme val="minor"/>
      </rPr>
      <t>Marge</t>
    </r>
  </si>
  <si>
    <r>
      <t>Lagerbestand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(Anz. EK-Einheiten)</t>
    </r>
  </si>
  <si>
    <t>Ertrag pro Jahr</t>
  </si>
  <si>
    <t>% des Total-Ertrags</t>
  </si>
  <si>
    <t>Pausenbrötli Dinkel 65 g Bio</t>
  </si>
  <si>
    <t>Buttergipfel 50 g</t>
  </si>
  <si>
    <t>Rotweinessig 6 %</t>
  </si>
  <si>
    <t>Brownie Haselnuss 65 g Bio</t>
  </si>
  <si>
    <t>Dinkel Hausbrot 400 g</t>
  </si>
  <si>
    <t>Hausbrot 500 g</t>
  </si>
  <si>
    <t>Einkorn Brot 440 g</t>
  </si>
  <si>
    <t>Dinkelkorn-Vitalbrot 455 g</t>
  </si>
  <si>
    <t>Ingwer geschnitten 0.7-2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</si>
</sst>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 * #,##0.00_ ;_ * \-#,##0.00_ ;_ * &quot;-&quot;??_ ;_ @_ "/>
    <numFmt numFmtId="164" formatCode="_ * #,##0_ ;_ * \-#,##0_ ;_ * &quot;-&quot;??_ ;_ @_ "/>
    <numFmt numFmtId="165" formatCode="_ * #,##0.0_ ;_ * \-#,##0.0_ ;_ * &quot;-&quot;??_ ;_ @_ "/>
    <numFmt numFmtId="166" formatCode="0.0%"/>
    <numFmt numFmtId="167" formatCode="#,##0\ &quot;EK-Einheiten&quot;"/>
    <numFmt numFmtId="168" formatCode="_ * #,##0_ ;_ * \-#,##0_ ;_ * 0_ ;_ @_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9C00"/>
        <bgColor indexed="64"/>
      </patternFill>
    </fill>
    <fill>
      <patternFill patternType="solid">
        <fgColor rgb="FF5BD770"/>
        <bgColor indexed="64"/>
      </patternFill>
    </fill>
    <fill>
      <patternFill patternType="solid">
        <fgColor rgb="FFECF8E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theme="0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/>
      </left>
      <right style="hair">
        <color auto="1"/>
      </right>
      <top/>
      <bottom/>
      <diagonal/>
    </border>
    <border>
      <left style="hair">
        <color auto="1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0" borderId="0" xfId="0" applyFont="1" applyBorder="1" applyAlignment="1"/>
    <xf numFmtId="0" fontId="0" fillId="0" borderId="0" xfId="0" applyFont="1" applyBorder="1"/>
    <xf numFmtId="0" fontId="0" fillId="0" borderId="0" xfId="0" applyFont="1"/>
    <xf numFmtId="0" fontId="8" fillId="0" borderId="0" xfId="0" applyFont="1" applyBorder="1"/>
    <xf numFmtId="0" fontId="8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left"/>
    </xf>
    <xf numFmtId="164" fontId="0" fillId="0" borderId="0" xfId="1" applyNumberFormat="1" applyFont="1" applyFill="1" applyBorder="1"/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 applyAlignment="1">
      <alignment vertical="top"/>
    </xf>
    <xf numFmtId="0" fontId="5" fillId="0" borderId="0" xfId="0" applyFont="1" applyFill="1" applyBorder="1"/>
    <xf numFmtId="0" fontId="8" fillId="0" borderId="0" xfId="0" applyFont="1" applyFill="1" applyBorder="1"/>
    <xf numFmtId="164" fontId="8" fillId="0" borderId="0" xfId="1" applyNumberFormat="1" applyFont="1" applyFill="1" applyBorder="1"/>
    <xf numFmtId="0" fontId="0" fillId="0" borderId="1" xfId="0" applyFont="1" applyFill="1" applyBorder="1"/>
    <xf numFmtId="0" fontId="8" fillId="0" borderId="0" xfId="0" applyNumberFormat="1" applyFont="1" applyFill="1" applyBorder="1"/>
    <xf numFmtId="0" fontId="8" fillId="0" borderId="0" xfId="0" applyNumberFormat="1" applyFont="1" applyFill="1"/>
    <xf numFmtId="0" fontId="5" fillId="0" borderId="3" xfId="0" applyFont="1" applyFill="1" applyBorder="1"/>
    <xf numFmtId="0" fontId="0" fillId="0" borderId="3" xfId="0" applyFont="1" applyFill="1" applyBorder="1"/>
    <xf numFmtId="0" fontId="8" fillId="0" borderId="4" xfId="0" applyFont="1" applyFill="1" applyBorder="1"/>
    <xf numFmtId="0" fontId="0" fillId="3" borderId="0" xfId="0" applyFont="1" applyFill="1" applyBorder="1"/>
    <xf numFmtId="0" fontId="0" fillId="3" borderId="0" xfId="0" applyFont="1" applyFill="1" applyBorder="1" applyAlignment="1">
      <alignment horizontal="left"/>
    </xf>
    <xf numFmtId="0" fontId="11" fillId="2" borderId="0" xfId="0" applyFont="1" applyFill="1" applyBorder="1"/>
    <xf numFmtId="0" fontId="12" fillId="2" borderId="0" xfId="0" applyFont="1" applyFill="1" applyBorder="1"/>
    <xf numFmtId="0" fontId="12" fillId="2" borderId="5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8" fillId="0" borderId="8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8" xfId="0" applyFont="1" applyFill="1" applyBorder="1"/>
    <xf numFmtId="0" fontId="8" fillId="0" borderId="2" xfId="0" applyFont="1" applyFill="1" applyBorder="1" applyAlignment="1">
      <alignment vertical="top"/>
    </xf>
    <xf numFmtId="0" fontId="8" fillId="0" borderId="9" xfId="0" applyFont="1" applyFill="1" applyBorder="1" applyAlignment="1">
      <alignment vertical="top"/>
    </xf>
    <xf numFmtId="0" fontId="0" fillId="0" borderId="8" xfId="0" applyFont="1" applyFill="1" applyBorder="1" applyAlignment="1">
      <alignment horizontal="left"/>
    </xf>
    <xf numFmtId="164" fontId="0" fillId="0" borderId="8" xfId="1" applyNumberFormat="1" applyFont="1" applyFill="1" applyBorder="1" applyAlignment="1">
      <alignment horizontal="left"/>
    </xf>
    <xf numFmtId="165" fontId="0" fillId="0" borderId="8" xfId="1" applyNumberFormat="1" applyFont="1" applyFill="1" applyBorder="1" applyAlignment="1">
      <alignment horizontal="left"/>
    </xf>
    <xf numFmtId="0" fontId="7" fillId="0" borderId="8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164" fontId="0" fillId="0" borderId="8" xfId="1" applyNumberFormat="1" applyFont="1" applyFill="1" applyBorder="1"/>
    <xf numFmtId="164" fontId="5" fillId="0" borderId="8" xfId="1" applyNumberFormat="1" applyFont="1" applyFill="1" applyBorder="1"/>
    <xf numFmtId="164" fontId="5" fillId="0" borderId="2" xfId="1" applyNumberFormat="1" applyFont="1" applyFill="1" applyBorder="1"/>
    <xf numFmtId="164" fontId="0" fillId="0" borderId="2" xfId="1" applyNumberFormat="1" applyFont="1" applyFill="1" applyBorder="1"/>
    <xf numFmtId="164" fontId="8" fillId="0" borderId="9" xfId="1" applyNumberFormat="1" applyFont="1" applyFill="1" applyBorder="1"/>
    <xf numFmtId="164" fontId="2" fillId="0" borderId="8" xfId="1" applyNumberFormat="1" applyFont="1" applyFill="1" applyBorder="1"/>
    <xf numFmtId="164" fontId="2" fillId="0" borderId="2" xfId="1" applyNumberFormat="1" applyFont="1" applyFill="1" applyBorder="1"/>
    <xf numFmtId="164" fontId="0" fillId="0" borderId="9" xfId="1" applyNumberFormat="1" applyFont="1" applyFill="1" applyBorder="1"/>
    <xf numFmtId="0" fontId="9" fillId="3" borderId="10" xfId="0" applyFont="1" applyFill="1" applyBorder="1" applyAlignment="1">
      <alignment horizontal="center"/>
    </xf>
    <xf numFmtId="164" fontId="0" fillId="0" borderId="11" xfId="1" applyNumberFormat="1" applyFont="1" applyFill="1" applyBorder="1"/>
    <xf numFmtId="164" fontId="5" fillId="0" borderId="11" xfId="1" applyNumberFormat="1" applyFont="1" applyFill="1" applyBorder="1"/>
    <xf numFmtId="164" fontId="5" fillId="0" borderId="12" xfId="1" applyNumberFormat="1" applyFont="1" applyFill="1" applyBorder="1"/>
    <xf numFmtId="164" fontId="0" fillId="0" borderId="12" xfId="1" applyNumberFormat="1" applyFont="1" applyFill="1" applyBorder="1"/>
    <xf numFmtId="164" fontId="8" fillId="0" borderId="13" xfId="1" applyNumberFormat="1" applyFont="1" applyFill="1" applyBorder="1"/>
    <xf numFmtId="164" fontId="0" fillId="0" borderId="13" xfId="1" applyNumberFormat="1" applyFont="1" applyFill="1" applyBorder="1"/>
    <xf numFmtId="0" fontId="10" fillId="0" borderId="2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8" fillId="0" borderId="8" xfId="0" applyFont="1" applyFill="1" applyBorder="1" applyAlignment="1">
      <alignment horizontal="left" vertical="top"/>
    </xf>
    <xf numFmtId="164" fontId="8" fillId="0" borderId="11" xfId="1" applyNumberFormat="1" applyFont="1" applyFill="1" applyBorder="1" applyAlignment="1">
      <alignment vertical="top"/>
    </xf>
    <xf numFmtId="164" fontId="8" fillId="0" borderId="8" xfId="1" applyNumberFormat="1" applyFont="1" applyFill="1" applyBorder="1" applyAlignment="1">
      <alignment vertical="top"/>
    </xf>
    <xf numFmtId="164" fontId="14" fillId="0" borderId="8" xfId="1" applyNumberFormat="1" applyFont="1" applyFill="1" applyBorder="1" applyAlignment="1">
      <alignment vertical="top"/>
    </xf>
    <xf numFmtId="0" fontId="6" fillId="3" borderId="14" xfId="0" applyFont="1" applyFill="1" applyBorder="1" applyAlignment="1">
      <alignment vertical="center" wrapText="1"/>
    </xf>
    <xf numFmtId="164" fontId="6" fillId="3" borderId="15" xfId="1" applyNumberFormat="1" applyFont="1" applyFill="1" applyBorder="1" applyAlignment="1">
      <alignment horizontal="left" vertical="center" wrapText="1"/>
    </xf>
    <xf numFmtId="166" fontId="0" fillId="0" borderId="8" xfId="2" applyNumberFormat="1" applyFont="1" applyFill="1" applyBorder="1" applyAlignment="1">
      <alignment horizontal="left"/>
    </xf>
    <xf numFmtId="166" fontId="0" fillId="0" borderId="8" xfId="2" applyNumberFormat="1" applyFont="1" applyFill="1" applyBorder="1"/>
    <xf numFmtId="166" fontId="0" fillId="0" borderId="2" xfId="2" applyNumberFormat="1" applyFont="1" applyFill="1" applyBorder="1"/>
    <xf numFmtId="166" fontId="8" fillId="0" borderId="8" xfId="2" applyNumberFormat="1" applyFont="1" applyFill="1" applyBorder="1" applyAlignment="1">
      <alignment vertical="top"/>
    </xf>
    <xf numFmtId="0" fontId="8" fillId="3" borderId="0" xfId="0" applyFont="1" applyFill="1" applyBorder="1"/>
    <xf numFmtId="0" fontId="8" fillId="0" borderId="9" xfId="0" applyFont="1" applyFill="1" applyBorder="1" applyAlignment="1">
      <alignment horizontal="left"/>
    </xf>
    <xf numFmtId="0" fontId="13" fillId="0" borderId="9" xfId="0" applyFont="1" applyFill="1" applyBorder="1" applyAlignment="1"/>
    <xf numFmtId="0" fontId="8" fillId="0" borderId="4" xfId="0" applyFont="1" applyFill="1" applyBorder="1" applyAlignment="1"/>
    <xf numFmtId="164" fontId="8" fillId="0" borderId="13" xfId="1" applyNumberFormat="1" applyFont="1" applyFill="1" applyBorder="1" applyAlignment="1"/>
    <xf numFmtId="164" fontId="8" fillId="0" borderId="9" xfId="1" applyNumberFormat="1" applyFont="1" applyFill="1" applyBorder="1" applyAlignment="1"/>
    <xf numFmtId="164" fontId="14" fillId="0" borderId="9" xfId="1" applyNumberFormat="1" applyFont="1" applyFill="1" applyBorder="1" applyAlignment="1"/>
    <xf numFmtId="164" fontId="0" fillId="0" borderId="0" xfId="1" applyNumberFormat="1" applyFont="1" applyBorder="1" applyAlignment="1">
      <alignment horizontal="left"/>
    </xf>
    <xf numFmtId="0" fontId="11" fillId="2" borderId="0" xfId="0" applyFont="1" applyFill="1" applyBorder="1" applyAlignment="1">
      <alignment vertical="top"/>
    </xf>
    <xf numFmtId="0" fontId="11" fillId="2" borderId="16" xfId="0" applyFont="1" applyFill="1" applyBorder="1" applyAlignment="1">
      <alignment vertical="top"/>
    </xf>
    <xf numFmtId="0" fontId="11" fillId="2" borderId="17" xfId="0" applyFont="1" applyFill="1" applyBorder="1" applyAlignment="1">
      <alignment vertical="top"/>
    </xf>
    <xf numFmtId="0" fontId="11" fillId="2" borderId="17" xfId="0" applyFont="1" applyFill="1" applyBorder="1" applyAlignment="1">
      <alignment vertical="top" wrapText="1"/>
    </xf>
    <xf numFmtId="0" fontId="11" fillId="2" borderId="18" xfId="0" applyFont="1" applyFill="1" applyBorder="1" applyAlignment="1">
      <alignment vertical="top"/>
    </xf>
    <xf numFmtId="0" fontId="0" fillId="0" borderId="11" xfId="0" applyFont="1" applyFill="1" applyBorder="1" applyAlignment="1">
      <alignment vertical="top"/>
    </xf>
    <xf numFmtId="43" fontId="0" fillId="0" borderId="19" xfId="1" applyFont="1" applyFill="1" applyBorder="1"/>
    <xf numFmtId="164" fontId="0" fillId="0" borderId="19" xfId="1" applyNumberFormat="1" applyFont="1" applyFill="1" applyBorder="1"/>
    <xf numFmtId="164" fontId="0" fillId="0" borderId="20" xfId="1" applyNumberFormat="1" applyFont="1" applyFill="1" applyBorder="1"/>
    <xf numFmtId="166" fontId="0" fillId="0" borderId="11" xfId="2" applyNumberFormat="1" applyFont="1" applyFill="1" applyBorder="1" applyAlignment="1"/>
    <xf numFmtId="0" fontId="0" fillId="0" borderId="20" xfId="0" applyFont="1" applyFill="1" applyBorder="1"/>
    <xf numFmtId="0" fontId="0" fillId="4" borderId="21" xfId="0" applyFont="1" applyFill="1" applyBorder="1" applyAlignment="1">
      <alignment horizontal="left"/>
    </xf>
    <xf numFmtId="0" fontId="0" fillId="5" borderId="0" xfId="0" applyFont="1" applyFill="1" applyBorder="1" applyAlignment="1">
      <alignment horizontal="left"/>
    </xf>
    <xf numFmtId="167" fontId="5" fillId="5" borderId="0" xfId="0" applyNumberFormat="1" applyFont="1" applyFill="1" applyBorder="1" applyAlignment="1">
      <alignment horizontal="left"/>
    </xf>
    <xf numFmtId="0" fontId="0" fillId="5" borderId="0" xfId="0" applyFont="1" applyFill="1" applyBorder="1" applyAlignment="1"/>
    <xf numFmtId="0" fontId="5" fillId="5" borderId="0" xfId="0" applyFont="1" applyFill="1" applyBorder="1" applyAlignment="1">
      <alignment horizontal="left"/>
    </xf>
    <xf numFmtId="164" fontId="0" fillId="5" borderId="0" xfId="1" applyNumberFormat="1" applyFont="1" applyFill="1" applyBorder="1" applyAlignment="1">
      <alignment horizontal="left"/>
    </xf>
    <xf numFmtId="0" fontId="0" fillId="0" borderId="0" xfId="0" applyFill="1"/>
    <xf numFmtId="166" fontId="0" fillId="3" borderId="8" xfId="2" applyNumberFormat="1" applyFont="1" applyFill="1" applyBorder="1" applyAlignment="1"/>
    <xf numFmtId="164" fontId="0" fillId="0" borderId="3" xfId="1" applyNumberFormat="1" applyFont="1" applyFill="1" applyBorder="1"/>
    <xf numFmtId="0" fontId="11" fillId="2" borderId="17" xfId="0" applyFont="1" applyFill="1" applyBorder="1" applyAlignment="1">
      <alignment horizontal="center" vertical="top" wrapText="1"/>
    </xf>
    <xf numFmtId="168" fontId="1" fillId="0" borderId="19" xfId="1" applyNumberFormat="1" applyFont="1" applyFill="1" applyBorder="1"/>
    <xf numFmtId="0" fontId="11" fillId="2" borderId="6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right" vertical="top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/>
    <xf numFmtId="167" fontId="5" fillId="0" borderId="2" xfId="0" applyNumberFormat="1" applyFont="1" applyFill="1" applyBorder="1" applyAlignment="1"/>
    <xf numFmtId="0" fontId="16" fillId="2" borderId="0" xfId="0" applyFont="1" applyFill="1" applyBorder="1" applyAlignment="1">
      <alignment horizontal="left" vertical="center"/>
    </xf>
  </cellXfs>
  <cellStyles count="3">
    <cellStyle name="Komma" xfId="1" builtinId="3"/>
    <cellStyle name="Prozent" xfId="2" builtinId="5"/>
    <cellStyle name="Standard" xfId="0" builtinId="0"/>
  </cellStyles>
  <dxfs count="10">
    <dxf>
      <fill>
        <patternFill>
          <bgColor rgb="FFECF8EC"/>
        </patternFill>
      </fill>
    </dxf>
    <dxf>
      <font>
        <b/>
        <i val="0"/>
        <color rgb="FFFF0000"/>
      </font>
    </dxf>
    <dxf>
      <fill>
        <patternFill>
          <bgColor rgb="FFECF8EC"/>
        </patternFill>
      </fill>
    </dxf>
    <dxf>
      <fill>
        <patternFill>
          <bgColor rgb="FFECF8EC"/>
        </patternFill>
      </fill>
    </dxf>
    <dxf>
      <fill>
        <patternFill>
          <bgColor rgb="FFECF8EC"/>
        </patternFill>
      </fill>
    </dxf>
    <dxf>
      <fill>
        <patternFill>
          <bgColor rgb="FFECF8EC"/>
        </patternFill>
      </fill>
    </dxf>
    <dxf>
      <fill>
        <patternFill>
          <bgColor rgb="FFECF8EC"/>
        </patternFill>
      </fill>
    </dxf>
    <dxf>
      <fill>
        <patternFill>
          <bgColor rgb="FFECF8EC"/>
        </patternFill>
      </fill>
    </dxf>
    <dxf>
      <fill>
        <patternFill>
          <bgColor rgb="FFECF8EC"/>
        </patternFill>
      </fill>
    </dxf>
    <dxf>
      <fill>
        <patternFill>
          <bgColor rgb="FFECF8EC"/>
        </patternFill>
      </fill>
    </dxf>
  </dxfs>
  <tableStyles count="0" defaultTableStyle="TableStyleMedium2" defaultPivotStyle="PivotStyleLight16"/>
  <colors>
    <mruColors>
      <color rgb="FF5BD770"/>
      <color rgb="FF009C00"/>
      <color rgb="FFECF8EC"/>
      <color rgb="FFD2EED3"/>
      <color rgb="FF00E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Aufwände</a:t>
            </a:r>
          </a:p>
        </c:rich>
      </c:tx>
      <c:layout>
        <c:manualLayout>
          <c:xMode val="edge"/>
          <c:yMode val="edge"/>
          <c:x val="0.2886687753079652"/>
          <c:y val="2.44648357316310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Finanzen!$B$35</c:f>
              <c:strCache>
                <c:ptCount val="1"/>
                <c:pt idx="0">
                  <c:v>Wareneinkauf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Finanzen!$D$35</c:f>
              <c:numCache>
                <c:formatCode>_ * #,##0_ ;_ * \-#,##0_ ;_ * "-"??_ ;_ @_ </c:formatCode>
                <c:ptCount val="1"/>
                <c:pt idx="0">
                  <c:v>103200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52-4478-A2DF-76FC28937CD5}"/>
            </c:ext>
          </c:extLst>
        </c:ser>
        <c:ser>
          <c:idx val="1"/>
          <c:order val="1"/>
          <c:tx>
            <c:strRef>
              <c:f>Finanzen!$B$36</c:f>
              <c:strCache>
                <c:ptCount val="1"/>
                <c:pt idx="0">
                  <c:v>Mehrwertsteuer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Finanzen!$D$36</c:f>
              <c:numCache>
                <c:formatCode>_ * #,##0_ ;_ * \-#,##0_ ;_ * "-"??_ ;_ @_ 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52-4478-A2DF-76FC28937CD5}"/>
            </c:ext>
          </c:extLst>
        </c:ser>
        <c:ser>
          <c:idx val="2"/>
          <c:order val="2"/>
          <c:tx>
            <c:strRef>
              <c:f>Finanzen!$B$37</c:f>
              <c:strCache>
                <c:ptCount val="1"/>
                <c:pt idx="0">
                  <c:v>Versicherung (Haftpflicht und Glasscheibe)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Finanzen!$D$37</c:f>
              <c:numCache>
                <c:formatCode>_ * #,##0_ ;_ * \-#,##0_ ;_ * "-"??_ ;_ @_ </c:formatCode>
                <c:ptCount val="1"/>
                <c:pt idx="0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52-4478-A2DF-76FC28937CD5}"/>
            </c:ext>
          </c:extLst>
        </c:ser>
        <c:ser>
          <c:idx val="3"/>
          <c:order val="3"/>
          <c:tx>
            <c:strRef>
              <c:f>Finanzen!$B$38</c:f>
              <c:strCache>
                <c:ptCount val="1"/>
                <c:pt idx="0">
                  <c:v>Personenversicherung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Finanzen!$D$38</c:f>
              <c:numCache>
                <c:formatCode>_ * #,##0_ ;_ * \-#,##0_ ;_ * "-"??_ ;_ @_ </c:formatCode>
                <c:ptCount val="1"/>
                <c:pt idx="0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52-4478-A2DF-76FC28937CD5}"/>
            </c:ext>
          </c:extLst>
        </c:ser>
        <c:ser>
          <c:idx val="4"/>
          <c:order val="4"/>
          <c:tx>
            <c:strRef>
              <c:f>Finanzen!$B$39</c:f>
              <c:strCache>
                <c:ptCount val="1"/>
                <c:pt idx="0">
                  <c:v>Miete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Finanzen!$D$39</c:f>
              <c:numCache>
                <c:formatCode>_ * #,##0_ ;_ * \-#,##0_ ;_ * "-"??_ ;_ @_ </c:formatCode>
                <c:ptCount val="1"/>
                <c:pt idx="0">
                  <c:v>29400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52-4478-A2DF-76FC28937CD5}"/>
            </c:ext>
          </c:extLst>
        </c:ser>
        <c:ser>
          <c:idx val="5"/>
          <c:order val="5"/>
          <c:tx>
            <c:strRef>
              <c:f>Finanzen!$B$40</c:f>
              <c:strCache>
                <c:ptCount val="1"/>
                <c:pt idx="0">
                  <c:v>Telefon/Internet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Finanzen!$D$40</c:f>
              <c:numCache>
                <c:formatCode>_ * #,##0_ ;_ * \-#,##0_ ;_ * "-"??_ ;_ @_ </c:formatCode>
                <c:ptCount val="1"/>
                <c:pt idx="0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D52-4478-A2DF-76FC28937CD5}"/>
            </c:ext>
          </c:extLst>
        </c:ser>
        <c:ser>
          <c:idx val="6"/>
          <c:order val="6"/>
          <c:tx>
            <c:strRef>
              <c:f>Finanzen!$B$41</c:f>
              <c:strCache>
                <c:ptCount val="1"/>
                <c:pt idx="0">
                  <c:v>NK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Finanzen!$D$41</c:f>
              <c:numCache>
                <c:formatCode>_ * #,##0_ ;_ * \-#,##0_ ;_ * "-"??_ ;_ @_ </c:formatCode>
                <c:ptCount val="1"/>
                <c:pt idx="0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52-4478-A2DF-76FC28937CD5}"/>
            </c:ext>
          </c:extLst>
        </c:ser>
        <c:ser>
          <c:idx val="7"/>
          <c:order val="7"/>
          <c:tx>
            <c:strRef>
              <c:f>Finanzen!$B$42</c:f>
              <c:strCache>
                <c:ptCount val="1"/>
                <c:pt idx="0">
                  <c:v>Lohnkosten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Finanzen!$D$42</c:f>
              <c:numCache>
                <c:formatCode>_ * #,##0_ ;_ * \-#,##0_ ;_ * "-"??_ ;_ @_ </c:formatCode>
                <c:ptCount val="1"/>
                <c:pt idx="0">
                  <c:v>24000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52-4478-A2DF-76FC28937CD5}"/>
            </c:ext>
          </c:extLst>
        </c:ser>
        <c:ser>
          <c:idx val="8"/>
          <c:order val="8"/>
          <c:tx>
            <c:strRef>
              <c:f>Finanzen!$B$43</c:f>
              <c:strCache>
                <c:ptCount val="1"/>
                <c:pt idx="0">
                  <c:v>Abschreibung auf Lebensmittel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Finanzen!$D$43</c:f>
              <c:numCache>
                <c:formatCode>_ * #,##0_ ;_ * \-#,##0_ ;_ * "-"??_ ;_ @_ </c:formatCode>
                <c:ptCount val="1"/>
                <c:pt idx="0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D52-4478-A2DF-76FC28937CD5}"/>
            </c:ext>
          </c:extLst>
        </c:ser>
        <c:ser>
          <c:idx val="9"/>
          <c:order val="9"/>
          <c:tx>
            <c:strRef>
              <c:f>Finanzen!$B$44</c:f>
              <c:strCache>
                <c:ptCount val="1"/>
                <c:pt idx="0">
                  <c:v>Abschreibung auf Inventar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Finanzen!$D$44</c:f>
              <c:numCache>
                <c:formatCode>_ * #,##0_ ;_ * \-#,##0_ ;_ * "-"??_ ;_ @_ </c:formatCode>
                <c:ptCount val="1"/>
                <c:pt idx="0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D52-4478-A2DF-76FC28937CD5}"/>
            </c:ext>
          </c:extLst>
        </c:ser>
        <c:ser>
          <c:idx val="10"/>
          <c:order val="10"/>
          <c:tx>
            <c:strRef>
              <c:f>Finanzen!$B$45</c:f>
              <c:strCache>
                <c:ptCount val="1"/>
                <c:pt idx="0">
                  <c:v>Marketing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Finanzen!$D$45</c:f>
              <c:numCache>
                <c:formatCode>_ * #,##0_ ;_ * \-#,##0_ ;_ * "-"??_ ;_ @_ </c:formatCode>
                <c:ptCount val="1"/>
                <c:pt idx="0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52-4478-A2DF-76FC28937CD5}"/>
            </c:ext>
          </c:extLst>
        </c:ser>
        <c:ser>
          <c:idx val="11"/>
          <c:order val="11"/>
          <c:tx>
            <c:strRef>
              <c:f>Finanzen!$B$46</c:f>
              <c:strCache>
                <c:ptCount val="1"/>
                <c:pt idx="0">
                  <c:v>Unterhalt und Wartung (Maschinen)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Finanzen!$D$46</c:f>
              <c:numCache>
                <c:formatCode>_ * #,##0_ ;_ * \-#,##0_ ;_ * "-"??_ ;_ @_ </c:formatCode>
                <c:ptCount val="1"/>
                <c:pt idx="0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D52-4478-A2DF-76FC28937CD5}"/>
            </c:ext>
          </c:extLst>
        </c:ser>
        <c:ser>
          <c:idx val="12"/>
          <c:order val="12"/>
          <c:tx>
            <c:strRef>
              <c:f>Finanzen!$B$47</c:f>
              <c:strCache>
                <c:ptCount val="1"/>
                <c:pt idx="0">
                  <c:v>Buchhaltung/Jahresabschluss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Finanzen!$D$47</c:f>
              <c:numCache>
                <c:formatCode>_ * #,##0_ ;_ * \-#,##0_ ;_ * "-"??_ ;_ @_ </c:formatCode>
                <c:ptCount val="1"/>
                <c:pt idx="0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52-4478-A2DF-76FC28937CD5}"/>
            </c:ext>
          </c:extLst>
        </c:ser>
        <c:ser>
          <c:idx val="13"/>
          <c:order val="13"/>
          <c:tx>
            <c:strRef>
              <c:f>Finanzen!$B$48</c:f>
              <c:strCache>
                <c:ptCount val="1"/>
                <c:pt idx="0">
                  <c:v>Kreditkartengebühren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Finanzen!$D$48</c:f>
              <c:numCache>
                <c:formatCode>_ * #,##0_ ;_ * \-#,##0_ ;_ * "-"??_ ;_ @_ </c:formatCode>
                <c:ptCount val="1"/>
                <c:pt idx="0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D52-4478-A2DF-76FC28937CD5}"/>
            </c:ext>
          </c:extLst>
        </c:ser>
        <c:ser>
          <c:idx val="14"/>
          <c:order val="14"/>
          <c:tx>
            <c:strRef>
              <c:f>Finanzen!$B$49</c:f>
              <c:strCache>
                <c:ptCount val="1"/>
                <c:pt idx="0">
                  <c:v>Kassensystem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Finanzen!$D$49</c:f>
              <c:numCache>
                <c:formatCode>_ * #,##0_ ;_ * \-#,##0_ ;_ * "-"??_ ;_ @_ </c:formatCode>
                <c:ptCount val="1"/>
                <c:pt idx="0">
                  <c:v>2616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52-4478-A2DF-76FC28937CD5}"/>
            </c:ext>
          </c:extLst>
        </c:ser>
        <c:ser>
          <c:idx val="15"/>
          <c:order val="15"/>
          <c:tx>
            <c:strRef>
              <c:f>Finanzen!$B$50</c:f>
              <c:strCache>
                <c:ptCount val="1"/>
                <c:pt idx="0">
                  <c:v>Diverse Kleinaufwände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Finanzen!$D$50</c:f>
              <c:numCache>
                <c:formatCode>_ * #,##0_ ;_ * \-#,##0_ ;_ * "-"??_ ;_ @_ </c:formatCode>
                <c:ptCount val="1"/>
                <c:pt idx="0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D52-4478-A2DF-76FC28937CD5}"/>
            </c:ext>
          </c:extLst>
        </c:ser>
        <c:ser>
          <c:idx val="16"/>
          <c:order val="16"/>
          <c:tx>
            <c:strRef>
              <c:f>Finanzen!$B$51</c:f>
              <c:strCache>
                <c:ptCount val="1"/>
                <c:pt idx="0">
                  <c:v>Zins- und Bankspesen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Finanzen!$D$51</c:f>
              <c:numCache>
                <c:formatCode>_ * #,##0_ ;_ * \-#,##0_ ;_ * "-"??_ ;_ @_ </c:formatCode>
                <c:ptCount val="1"/>
                <c:pt idx="0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D52-4478-A2DF-76FC28937CD5}"/>
            </c:ext>
          </c:extLst>
        </c:ser>
        <c:ser>
          <c:idx val="17"/>
          <c:order val="17"/>
          <c:tx>
            <c:strRef>
              <c:f>Finanzen!$B$52</c:f>
              <c:strCache>
                <c:ptCount val="1"/>
                <c:pt idx="0">
                  <c:v>Gewinn- und Kapitalsteuer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Finanzen!$D$52</c:f>
              <c:numCache>
                <c:formatCode>_ * #,##0_ ;_ * \-#,##0_ ;_ * "-"??_ ;_ @_ </c:formatCode>
                <c:ptCount val="1"/>
                <c:pt idx="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2D52-4478-A2DF-76FC28937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2308632"/>
        <c:axId val="472308960"/>
      </c:barChart>
      <c:catAx>
        <c:axId val="4723086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2308960"/>
        <c:crosses val="autoZero"/>
        <c:auto val="1"/>
        <c:lblAlgn val="ctr"/>
        <c:lblOffset val="100"/>
        <c:noMultiLvlLbl val="0"/>
      </c:catAx>
      <c:valAx>
        <c:axId val="472308960"/>
        <c:scaling>
          <c:orientation val="minMax"/>
          <c:max val="18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2308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162240724043719"/>
          <c:y val="2.3685621081753486E-2"/>
          <c:w val="0.32169354870492844"/>
          <c:h val="0.952812244104480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Investitionen 2018</a:t>
            </a:r>
          </a:p>
        </c:rich>
      </c:tx>
      <c:layout>
        <c:manualLayout>
          <c:xMode val="edge"/>
          <c:yMode val="edge"/>
          <c:x val="0.19597548156279257"/>
          <c:y val="1.97044334975369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Finanzen!$B$5</c:f>
              <c:strCache>
                <c:ptCount val="1"/>
                <c:pt idx="0">
                  <c:v>Regale/Einrichtung/Wand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Finanzen!$D$5</c:f>
              <c:numCache>
                <c:formatCode>_ * #,##0_ ;_ * \-#,##0_ ;_ * "-"??_ ;_ @_ </c:formatCode>
                <c:ptCount val="1"/>
                <c:pt idx="0">
                  <c:v>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71-4490-AC48-BB62F5F4AB02}"/>
            </c:ext>
          </c:extLst>
        </c:ser>
        <c:ser>
          <c:idx val="1"/>
          <c:order val="1"/>
          <c:tx>
            <c:strRef>
              <c:f>Finanzen!$B$6</c:f>
              <c:strCache>
                <c:ptCount val="1"/>
                <c:pt idx="0">
                  <c:v>Geschirrspülmaschine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Finanzen!$D$6</c:f>
              <c:numCache>
                <c:formatCode>_ * #,##0_ ;_ * \-#,##0_ ;_ * "-"??_ ;_ @_ </c:formatCode>
                <c:ptCount val="1"/>
                <c:pt idx="0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71-4490-AC48-BB62F5F4AB02}"/>
            </c:ext>
          </c:extLst>
        </c:ser>
        <c:ser>
          <c:idx val="2"/>
          <c:order val="2"/>
          <c:tx>
            <c:strRef>
              <c:f>Finanzen!$B$7</c:f>
              <c:strCache>
                <c:ptCount val="1"/>
                <c:pt idx="0">
                  <c:v>Behälter (Glas)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Finanzen!$D$7</c:f>
              <c:numCache>
                <c:formatCode>_ * #,##0_ ;_ * \-#,##0_ ;_ * "-"??_ ;_ @_ </c:formatCode>
                <c:ptCount val="1"/>
                <c:pt idx="0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71-4490-AC48-BB62F5F4AB02}"/>
            </c:ext>
          </c:extLst>
        </c:ser>
        <c:ser>
          <c:idx val="3"/>
          <c:order val="3"/>
          <c:tx>
            <c:strRef>
              <c:f>Finanzen!$B$8</c:f>
              <c:strCache>
                <c:ptCount val="1"/>
                <c:pt idx="0">
                  <c:v>Behälter (Säcke)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Finanzen!$D$8</c:f>
              <c:numCache>
                <c:formatCode>_ * #,##0_ ;_ * \-#,##0_ ;_ * "-"??_ ;_ @_ </c:formatCode>
                <c:ptCount val="1"/>
                <c:pt idx="0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71-4490-AC48-BB62F5F4AB02}"/>
            </c:ext>
          </c:extLst>
        </c:ser>
        <c:ser>
          <c:idx val="4"/>
          <c:order val="4"/>
          <c:tx>
            <c:strRef>
              <c:f>Finanzen!$B$9</c:f>
              <c:strCache>
                <c:ptCount val="1"/>
                <c:pt idx="0">
                  <c:v>Lampen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Finanzen!$D$9</c:f>
              <c:numCache>
                <c:formatCode>_ * #,##0_ ;_ * \-#,##0_ ;_ * "-"??_ ;_ @_ </c:formatCode>
                <c:ptCount val="1"/>
                <c:pt idx="0">
                  <c:v>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71-4490-AC48-BB62F5F4AB02}"/>
            </c:ext>
          </c:extLst>
        </c:ser>
        <c:ser>
          <c:idx val="5"/>
          <c:order val="5"/>
          <c:tx>
            <c:strRef>
              <c:f>Finanzen!$B$10</c:f>
              <c:strCache>
                <c:ptCount val="1"/>
                <c:pt idx="0">
                  <c:v>Abfüllbehälter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Finanzen!$D$10</c:f>
              <c:numCache>
                <c:formatCode>_ * #,##0_ ;_ * \-#,##0_ ;_ * "-"??_ ;_ @_ </c:formatCode>
                <c:ptCount val="1"/>
                <c:pt idx="0">
                  <c:v>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71-4490-AC48-BB62F5F4AB02}"/>
            </c:ext>
          </c:extLst>
        </c:ser>
        <c:ser>
          <c:idx val="6"/>
          <c:order val="6"/>
          <c:tx>
            <c:strRef>
              <c:f>Finanzen!$B$11</c:f>
              <c:strCache>
                <c:ptCount val="1"/>
                <c:pt idx="0">
                  <c:v>Kalte Theke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Finanzen!$D$11</c:f>
              <c:numCache>
                <c:formatCode>_ * #,##0_ ;_ * \-#,##0_ ;_ * "-"??_ ;_ @_ </c:formatCode>
                <c:ptCount val="1"/>
                <c:pt idx="0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C71-4490-AC48-BB62F5F4AB02}"/>
            </c:ext>
          </c:extLst>
        </c:ser>
        <c:ser>
          <c:idx val="7"/>
          <c:order val="7"/>
          <c:tx>
            <c:strRef>
              <c:f>Finanzen!$B$12</c:f>
              <c:strCache>
                <c:ptCount val="1"/>
                <c:pt idx="0">
                  <c:v>Kühlschrank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Finanzen!$D$12</c:f>
              <c:numCache>
                <c:formatCode>_ * #,##0_ ;_ * \-#,##0_ ;_ * "-"??_ ;_ @_ </c:formatCode>
                <c:ptCount val="1"/>
                <c:pt idx="0">
                  <c:v>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C71-4490-AC48-BB62F5F4AB02}"/>
            </c:ext>
          </c:extLst>
        </c:ser>
        <c:ser>
          <c:idx val="8"/>
          <c:order val="8"/>
          <c:tx>
            <c:strRef>
              <c:f>Finanzen!$B$13</c:f>
              <c:strCache>
                <c:ptCount val="1"/>
                <c:pt idx="0">
                  <c:v>Getreidebehälter 50L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Finanzen!$D$13</c:f>
              <c:numCache>
                <c:formatCode>_ * #,##0_ ;_ * \-#,##0_ ;_ * "-"??_ ;_ @_ </c:formatCode>
                <c:ptCount val="1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C71-4490-AC48-BB62F5F4AB02}"/>
            </c:ext>
          </c:extLst>
        </c:ser>
        <c:ser>
          <c:idx val="9"/>
          <c:order val="9"/>
          <c:tx>
            <c:strRef>
              <c:f>Finanzen!$B$14</c:f>
              <c:strCache>
                <c:ptCount val="1"/>
                <c:pt idx="0">
                  <c:v>Kühlsystem Ladenfläche und Lager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Finanzen!$D$14</c:f>
              <c:numCache>
                <c:formatCode>_ * #,##0_ ;_ * \-#,##0_ ;_ * "-"??_ ;_ @_ </c:formatCode>
                <c:ptCount val="1"/>
                <c:pt idx="0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C71-4490-AC48-BB62F5F4AB02}"/>
            </c:ext>
          </c:extLst>
        </c:ser>
        <c:ser>
          <c:idx val="10"/>
          <c:order val="10"/>
          <c:tx>
            <c:strRef>
              <c:f>Finanzen!$B$15</c:f>
              <c:strCache>
                <c:ptCount val="1"/>
                <c:pt idx="0">
                  <c:v>Diverse Kleinaufwände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Finanzen!$D$15</c:f>
              <c:numCache>
                <c:formatCode>_ * #,##0_ ;_ * \-#,##0_ ;_ * "-"??_ ;_ @_ </c:formatCode>
                <c:ptCount val="1"/>
                <c:pt idx="0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C71-4490-AC48-BB62F5F4AB02}"/>
            </c:ext>
          </c:extLst>
        </c:ser>
        <c:ser>
          <c:idx val="11"/>
          <c:order val="11"/>
          <c:tx>
            <c:strRef>
              <c:f>Finanzen!$B$16</c:f>
              <c:strCache>
                <c:ptCount val="1"/>
                <c:pt idx="0">
                  <c:v>Kassensystem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Finanzen!$D$16</c:f>
              <c:numCache>
                <c:formatCode>_ * #,##0_ ;_ * \-#,##0_ ;_ * "-"??_ ;_ @_ </c:formatCode>
                <c:ptCount val="1"/>
                <c:pt idx="0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C71-4490-AC48-BB62F5F4AB02}"/>
            </c:ext>
          </c:extLst>
        </c:ser>
        <c:ser>
          <c:idx val="12"/>
          <c:order val="12"/>
          <c:tx>
            <c:strRef>
              <c:f>Finanzen!$B$17</c:f>
              <c:strCache>
                <c:ptCount val="1"/>
                <c:pt idx="0">
                  <c:v>Elektroinstallationen/Lavabo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Finanzen!$D$17</c:f>
              <c:numCache>
                <c:formatCode>_ * #,##0_ ;_ * \-#,##0_ ;_ * "-"??_ ;_ @_ </c:formatCode>
                <c:ptCount val="1"/>
                <c:pt idx="0">
                  <c:v>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C71-4490-AC48-BB62F5F4AB02}"/>
            </c:ext>
          </c:extLst>
        </c:ser>
        <c:ser>
          <c:idx val="13"/>
          <c:order val="13"/>
          <c:tx>
            <c:strRef>
              <c:f>Finanzen!$B$18</c:f>
              <c:strCache>
                <c:ptCount val="1"/>
                <c:pt idx="0">
                  <c:v>Werbung/Marketing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Finanzen!$D$18</c:f>
              <c:numCache>
                <c:formatCode>_ * #,##0_ ;_ * \-#,##0_ ;_ * "-"??_ ;_ @_ </c:formatCode>
                <c:ptCount val="1"/>
                <c:pt idx="0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C71-4490-AC48-BB62F5F4AB02}"/>
            </c:ext>
          </c:extLst>
        </c:ser>
        <c:ser>
          <c:idx val="14"/>
          <c:order val="14"/>
          <c:tx>
            <c:strRef>
              <c:f>Finanzen!$B$19</c:f>
              <c:strCache>
                <c:ptCount val="1"/>
                <c:pt idx="0">
                  <c:v>FiBu-System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Finanzen!$D$19</c:f>
              <c:numCache>
                <c:formatCode>_ * #,##0_ ;_ * \-#,##0_ ;_ * "-"??_ ;_ @_ </c:formatCode>
                <c:ptCount val="1"/>
                <c:pt idx="0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71-4490-AC48-BB62F5F4AB02}"/>
            </c:ext>
          </c:extLst>
        </c:ser>
        <c:ser>
          <c:idx val="15"/>
          <c:order val="15"/>
          <c:tx>
            <c:strRef>
              <c:f>Finanzen!$B$20</c:f>
              <c:strCache>
                <c:ptCount val="1"/>
                <c:pt idx="0">
                  <c:v>Gründungskosten AG + Behörden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Finanzen!$D$20</c:f>
              <c:numCache>
                <c:formatCode>_ * #,##0_ ;_ * \-#,##0_ ;_ * "-"??_ ;_ @_ </c:formatCode>
                <c:ptCount val="1"/>
                <c:pt idx="0">
                  <c:v>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C71-4490-AC48-BB62F5F4A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7182920"/>
        <c:axId val="577178656"/>
      </c:barChart>
      <c:catAx>
        <c:axId val="577182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77178656"/>
        <c:crosses val="autoZero"/>
        <c:auto val="1"/>
        <c:lblAlgn val="ctr"/>
        <c:lblOffset val="100"/>
        <c:noMultiLvlLbl val="0"/>
      </c:catAx>
      <c:valAx>
        <c:axId val="577178656"/>
        <c:scaling>
          <c:orientation val="minMax"/>
          <c:max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182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313814287836635"/>
          <c:y val="2.831439173551582E-2"/>
          <c:w val="0.34078145680829797"/>
          <c:h val="0.960086885691012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1171576</xdr:colOff>
      <xdr:row>2</xdr:row>
      <xdr:rowOff>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BF100A6-8FF2-43A7-9F77-5FA41CAADFD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50" r="8054" b="39808"/>
        <a:stretch/>
      </xdr:blipFill>
      <xdr:spPr>
        <a:xfrm>
          <a:off x="1819275" y="0"/>
          <a:ext cx="1162051" cy="428625"/>
        </a:xfrm>
        <a:prstGeom prst="rect">
          <a:avLst/>
        </a:prstGeom>
      </xdr:spPr>
    </xdr:pic>
    <xdr:clientData/>
  </xdr:twoCellAnchor>
  <xdr:twoCellAnchor>
    <xdr:from>
      <xdr:col>13</xdr:col>
      <xdr:colOff>9525</xdr:colOff>
      <xdr:row>24</xdr:row>
      <xdr:rowOff>0</xdr:rowOff>
    </xdr:from>
    <xdr:to>
      <xdr:col>19</xdr:col>
      <xdr:colOff>0</xdr:colOff>
      <xdr:row>53</xdr:row>
      <xdr:rowOff>295274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5E10F6DB-135A-4EA4-B7B8-31B419054A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14287</xdr:colOff>
      <xdr:row>3</xdr:row>
      <xdr:rowOff>9525</xdr:rowOff>
    </xdr:from>
    <xdr:to>
      <xdr:col>19</xdr:col>
      <xdr:colOff>0</xdr:colOff>
      <xdr:row>23</xdr:row>
      <xdr:rowOff>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AE8A398D-4F45-4F64-97E5-4DC2F9ED11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107673</xdr:rowOff>
    </xdr:from>
    <xdr:to>
      <xdr:col>0</xdr:col>
      <xdr:colOff>1162051</xdr:colOff>
      <xdr:row>2</xdr:row>
      <xdr:rowOff>387211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ADB3887-E411-484F-9F7D-D16959B67FC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950" r="8054" b="39808"/>
        <a:stretch/>
      </xdr:blipFill>
      <xdr:spPr>
        <a:xfrm>
          <a:off x="0" y="306456"/>
          <a:ext cx="1162051" cy="4700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8"/>
  <sheetViews>
    <sheetView showGridLines="0" tabSelected="1" zoomScaleNormal="100" workbookViewId="0">
      <pane ySplit="3" topLeftCell="A4" activePane="bottomLeft" state="frozen"/>
      <selection pane="bottomLeft"/>
    </sheetView>
  </sheetViews>
  <sheetFormatPr baseColWidth="10" defaultColWidth="11.42578125" defaultRowHeight="15" x14ac:dyDescent="0.25"/>
  <cols>
    <col min="1" max="1" width="27.140625" customWidth="1"/>
    <col min="2" max="2" width="44.42578125" bestFit="1" customWidth="1"/>
    <col min="3" max="3" width="13.42578125" bestFit="1" customWidth="1"/>
    <col min="4" max="4" width="8.85546875" bestFit="1" customWidth="1"/>
    <col min="5" max="5" width="10.85546875" bestFit="1" customWidth="1"/>
    <col min="6" max="6" width="8.85546875" bestFit="1" customWidth="1"/>
    <col min="7" max="7" width="10.85546875" bestFit="1" customWidth="1"/>
    <col min="8" max="8" width="8.85546875" bestFit="1" customWidth="1"/>
    <col min="9" max="9" width="10.85546875" bestFit="1" customWidth="1"/>
    <col min="10" max="10" width="8.85546875" bestFit="1" customWidth="1"/>
    <col min="11" max="11" width="10.85546875" bestFit="1" customWidth="1"/>
    <col min="12" max="12" width="8.85546875" customWidth="1"/>
    <col min="13" max="13" width="10.85546875" customWidth="1"/>
    <col min="14" max="14" width="11.42578125" customWidth="1"/>
  </cols>
  <sheetData>
    <row r="1" spans="1:41" s="8" customFormat="1" ht="16.5" customHeight="1" x14ac:dyDescent="0.25">
      <c r="A1" s="7"/>
      <c r="B1" s="7"/>
      <c r="C1" s="2"/>
      <c r="D1" s="7"/>
      <c r="E1" s="7"/>
      <c r="F1" s="7"/>
      <c r="G1" s="7"/>
      <c r="H1" s="7"/>
      <c r="I1" s="7"/>
      <c r="J1" s="7"/>
      <c r="K1" s="7"/>
      <c r="L1" s="105" t="s">
        <v>178</v>
      </c>
      <c r="M1" s="105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</row>
    <row r="2" spans="1:41" s="8" customFormat="1" ht="17.25" customHeight="1" x14ac:dyDescent="0.25">
      <c r="A2" s="7"/>
      <c r="B2" s="7"/>
      <c r="C2" s="2"/>
      <c r="D2" s="7"/>
      <c r="E2" s="7"/>
      <c r="F2" s="7"/>
      <c r="G2" s="7"/>
      <c r="H2" s="7"/>
      <c r="I2" s="7"/>
      <c r="J2" s="7"/>
      <c r="K2" s="7"/>
      <c r="L2" s="105"/>
      <c r="M2" s="105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1:41" s="8" customFormat="1" ht="15.75" x14ac:dyDescent="0.25">
      <c r="A3" s="27"/>
      <c r="B3" s="28"/>
      <c r="C3" s="29"/>
      <c r="D3" s="104">
        <v>2018</v>
      </c>
      <c r="E3" s="104"/>
      <c r="F3" s="104">
        <v>2019</v>
      </c>
      <c r="G3" s="104"/>
      <c r="H3" s="104">
        <v>2020</v>
      </c>
      <c r="I3" s="104"/>
      <c r="J3" s="104">
        <v>2021</v>
      </c>
      <c r="K3" s="104"/>
      <c r="L3" s="106">
        <v>2022</v>
      </c>
      <c r="M3" s="107"/>
      <c r="N3" s="7"/>
      <c r="O3" s="9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spans="1:41" s="8" customFormat="1" x14ac:dyDescent="0.25">
      <c r="A4" s="74" t="s">
        <v>25</v>
      </c>
      <c r="B4" s="25"/>
      <c r="C4" s="30" t="s">
        <v>177</v>
      </c>
      <c r="D4" s="55" t="s">
        <v>5</v>
      </c>
      <c r="E4" s="31" t="s">
        <v>65</v>
      </c>
      <c r="F4" s="55" t="s">
        <v>68</v>
      </c>
      <c r="G4" s="31" t="s">
        <v>65</v>
      </c>
      <c r="H4" s="55" t="s">
        <v>5</v>
      </c>
      <c r="I4" s="31" t="s">
        <v>65</v>
      </c>
      <c r="J4" s="55" t="s">
        <v>5</v>
      </c>
      <c r="K4" s="31" t="s">
        <v>65</v>
      </c>
      <c r="L4" s="55" t="s">
        <v>5</v>
      </c>
      <c r="M4" s="32" t="s">
        <v>65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s="14" customFormat="1" x14ac:dyDescent="0.25">
      <c r="A5" s="34" t="s">
        <v>3</v>
      </c>
      <c r="B5" s="13" t="s">
        <v>66</v>
      </c>
      <c r="C5" s="39"/>
      <c r="D5" s="56">
        <v>2500</v>
      </c>
      <c r="E5" s="47"/>
      <c r="F5" s="56"/>
      <c r="G5" s="52"/>
      <c r="H5" s="56"/>
      <c r="I5" s="47"/>
      <c r="J5" s="56"/>
      <c r="K5" s="47"/>
      <c r="L5" s="56"/>
      <c r="M5" s="47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</row>
    <row r="6" spans="1:41" s="14" customFormat="1" x14ac:dyDescent="0.25">
      <c r="A6" s="35"/>
      <c r="B6" s="13" t="s">
        <v>14</v>
      </c>
      <c r="C6" s="40"/>
      <c r="D6" s="56">
        <v>1000</v>
      </c>
      <c r="E6" s="47"/>
      <c r="F6" s="56"/>
      <c r="G6" s="47"/>
      <c r="H6" s="56"/>
      <c r="I6" s="47"/>
      <c r="J6" s="56"/>
      <c r="K6" s="47"/>
      <c r="L6" s="56"/>
      <c r="M6" s="47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</row>
    <row r="7" spans="1:41" s="14" customFormat="1" x14ac:dyDescent="0.25">
      <c r="A7" s="35"/>
      <c r="B7" s="13" t="s">
        <v>11</v>
      </c>
      <c r="C7" s="41"/>
      <c r="D7" s="56">
        <v>1500</v>
      </c>
      <c r="E7" s="47"/>
      <c r="F7" s="56"/>
      <c r="G7" s="47"/>
      <c r="H7" s="56"/>
      <c r="I7" s="47"/>
      <c r="J7" s="56"/>
      <c r="K7" s="47"/>
      <c r="L7" s="56"/>
      <c r="M7" s="47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</row>
    <row r="8" spans="1:41" s="14" customFormat="1" x14ac:dyDescent="0.25">
      <c r="A8" s="35"/>
      <c r="B8" s="13" t="s">
        <v>12</v>
      </c>
      <c r="C8" s="39"/>
      <c r="D8" s="56">
        <v>1000</v>
      </c>
      <c r="E8" s="47"/>
      <c r="F8" s="56"/>
      <c r="G8" s="52"/>
      <c r="H8" s="56"/>
      <c r="I8" s="47"/>
      <c r="J8" s="56"/>
      <c r="K8" s="47"/>
      <c r="L8" s="56"/>
      <c r="M8" s="47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</row>
    <row r="9" spans="1:41" s="14" customFormat="1" x14ac:dyDescent="0.25">
      <c r="A9" s="35"/>
      <c r="B9" s="13" t="s">
        <v>13</v>
      </c>
      <c r="C9" s="39"/>
      <c r="D9" s="56">
        <v>900</v>
      </c>
      <c r="E9" s="47"/>
      <c r="F9" s="56"/>
      <c r="G9" s="47"/>
      <c r="H9" s="56"/>
      <c r="I9" s="47"/>
      <c r="J9" s="56"/>
      <c r="K9" s="47"/>
      <c r="L9" s="56"/>
      <c r="M9" s="47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</row>
    <row r="10" spans="1:41" s="14" customFormat="1" x14ac:dyDescent="0.25">
      <c r="A10" s="35"/>
      <c r="B10" s="13" t="s">
        <v>9</v>
      </c>
      <c r="C10" s="40"/>
      <c r="D10" s="56">
        <v>8000</v>
      </c>
      <c r="E10" s="47"/>
      <c r="F10" s="56"/>
      <c r="G10" s="52"/>
      <c r="H10" s="56"/>
      <c r="I10" s="47"/>
      <c r="J10" s="56"/>
      <c r="K10" s="47"/>
      <c r="L10" s="56"/>
      <c r="M10" s="47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</row>
    <row r="11" spans="1:41" s="14" customFormat="1" x14ac:dyDescent="0.25">
      <c r="A11" s="35"/>
      <c r="B11" s="13" t="s">
        <v>15</v>
      </c>
      <c r="C11" s="40"/>
      <c r="D11" s="56">
        <v>2000</v>
      </c>
      <c r="E11" s="47"/>
      <c r="F11" s="56"/>
      <c r="G11" s="47"/>
      <c r="H11" s="56"/>
      <c r="I11" s="47"/>
      <c r="J11" s="56"/>
      <c r="K11" s="47"/>
      <c r="L11" s="56"/>
      <c r="M11" s="47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</row>
    <row r="12" spans="1:41" s="14" customFormat="1" x14ac:dyDescent="0.25">
      <c r="A12" s="34" t="s">
        <v>4</v>
      </c>
      <c r="B12" s="13" t="s">
        <v>67</v>
      </c>
      <c r="C12" s="39"/>
      <c r="D12" s="56">
        <v>2500</v>
      </c>
      <c r="E12" s="47"/>
      <c r="F12" s="56"/>
      <c r="G12" s="47"/>
      <c r="H12" s="56"/>
      <c r="I12" s="47"/>
      <c r="J12" s="56"/>
      <c r="K12" s="47"/>
      <c r="L12" s="56"/>
      <c r="M12" s="47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</row>
    <row r="13" spans="1:41" s="14" customFormat="1" x14ac:dyDescent="0.25">
      <c r="A13" s="33"/>
      <c r="B13" s="13" t="s">
        <v>40</v>
      </c>
      <c r="C13" s="39"/>
      <c r="D13" s="56">
        <v>200</v>
      </c>
      <c r="E13" s="47"/>
      <c r="F13" s="56"/>
      <c r="G13" s="47"/>
      <c r="H13" s="56"/>
      <c r="I13" s="47"/>
      <c r="J13" s="56"/>
      <c r="K13" s="47"/>
      <c r="L13" s="56"/>
      <c r="M13" s="47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</row>
    <row r="14" spans="1:41" s="14" customFormat="1" x14ac:dyDescent="0.25">
      <c r="A14" s="33"/>
      <c r="B14" s="16" t="s">
        <v>64</v>
      </c>
      <c r="C14" s="42"/>
      <c r="D14" s="57">
        <v>3000</v>
      </c>
      <c r="E14" s="48"/>
      <c r="F14" s="56"/>
      <c r="G14" s="52"/>
      <c r="H14" s="56"/>
      <c r="I14" s="47"/>
      <c r="J14" s="56"/>
      <c r="K14" s="47"/>
      <c r="L14" s="56"/>
      <c r="M14" s="47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</row>
    <row r="15" spans="1:41" s="14" customFormat="1" x14ac:dyDescent="0.25">
      <c r="A15" s="34" t="s">
        <v>27</v>
      </c>
      <c r="B15" s="16" t="s">
        <v>29</v>
      </c>
      <c r="C15" s="39"/>
      <c r="D15" s="56">
        <v>4000</v>
      </c>
      <c r="E15" s="47"/>
      <c r="F15" s="56"/>
      <c r="G15" s="52"/>
      <c r="H15" s="56"/>
      <c r="I15" s="47"/>
      <c r="J15" s="56"/>
      <c r="K15" s="47"/>
      <c r="L15" s="56"/>
      <c r="M15" s="47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</row>
    <row r="16" spans="1:41" s="14" customFormat="1" x14ac:dyDescent="0.25">
      <c r="A16" s="36"/>
      <c r="B16" s="13" t="s">
        <v>20</v>
      </c>
      <c r="C16" s="39"/>
      <c r="D16" s="56">
        <v>2000</v>
      </c>
      <c r="E16" s="47"/>
      <c r="F16" s="56"/>
      <c r="G16" s="52"/>
      <c r="H16" s="56"/>
      <c r="I16" s="47"/>
      <c r="J16" s="56"/>
      <c r="K16" s="47"/>
      <c r="L16" s="56"/>
      <c r="M16" s="47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</row>
    <row r="17" spans="1:41" s="14" customFormat="1" x14ac:dyDescent="0.25">
      <c r="A17" s="33"/>
      <c r="B17" s="13" t="s">
        <v>70</v>
      </c>
      <c r="C17" s="39"/>
      <c r="D17" s="56">
        <v>4500</v>
      </c>
      <c r="E17" s="47"/>
      <c r="F17" s="56"/>
      <c r="G17" s="47"/>
      <c r="H17" s="56"/>
      <c r="I17" s="47"/>
      <c r="J17" s="56"/>
      <c r="K17" s="47"/>
      <c r="L17" s="56"/>
      <c r="M17" s="47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</row>
    <row r="18" spans="1:41" s="14" customFormat="1" x14ac:dyDescent="0.25">
      <c r="A18" s="33"/>
      <c r="B18" s="13" t="s">
        <v>1</v>
      </c>
      <c r="C18" s="39"/>
      <c r="D18" s="56">
        <v>1200</v>
      </c>
      <c r="E18" s="47"/>
      <c r="F18" s="56"/>
      <c r="G18" s="52"/>
      <c r="H18" s="56"/>
      <c r="I18" s="47"/>
      <c r="J18" s="56"/>
      <c r="K18" s="47"/>
      <c r="L18" s="56"/>
      <c r="M18" s="47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</row>
    <row r="19" spans="1:41" s="14" customFormat="1" x14ac:dyDescent="0.25">
      <c r="A19" s="33"/>
      <c r="B19" s="16" t="s">
        <v>21</v>
      </c>
      <c r="C19" s="43"/>
      <c r="D19" s="57">
        <v>700</v>
      </c>
      <c r="E19" s="48"/>
      <c r="F19" s="56"/>
      <c r="G19" s="47"/>
      <c r="H19" s="56"/>
      <c r="I19" s="47"/>
      <c r="J19" s="56"/>
      <c r="K19" s="47"/>
      <c r="L19" s="56"/>
      <c r="M19" s="47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</row>
    <row r="20" spans="1:41" s="14" customFormat="1" x14ac:dyDescent="0.25">
      <c r="A20" s="37"/>
      <c r="B20" s="22" t="s">
        <v>179</v>
      </c>
      <c r="C20" s="44"/>
      <c r="D20" s="58">
        <v>3500</v>
      </c>
      <c r="E20" s="49"/>
      <c r="F20" s="59"/>
      <c r="G20" s="53"/>
      <c r="H20" s="59"/>
      <c r="I20" s="50"/>
      <c r="J20" s="59"/>
      <c r="K20" s="50"/>
      <c r="L20" s="59"/>
      <c r="M20" s="50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</row>
    <row r="21" spans="1:41" s="14" customFormat="1" x14ac:dyDescent="0.25">
      <c r="A21" s="33"/>
      <c r="B21" s="17" t="s">
        <v>47</v>
      </c>
      <c r="C21" s="39"/>
      <c r="D21" s="56">
        <f>SUM(D5:D20)</f>
        <v>38500</v>
      </c>
      <c r="E21" s="47"/>
      <c r="F21" s="56"/>
      <c r="G21" s="47"/>
      <c r="H21" s="56"/>
      <c r="I21" s="47"/>
      <c r="J21" s="56"/>
      <c r="K21" s="47"/>
      <c r="L21" s="56"/>
      <c r="M21" s="47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</row>
    <row r="22" spans="1:41" s="14" customFormat="1" ht="19.5" customHeight="1" x14ac:dyDescent="0.25">
      <c r="A22" s="37"/>
      <c r="B22" s="23" t="s">
        <v>48</v>
      </c>
      <c r="C22" s="45"/>
      <c r="D22" s="59">
        <v>7500</v>
      </c>
      <c r="E22" s="50"/>
      <c r="F22" s="59"/>
      <c r="G22" s="50"/>
      <c r="H22" s="59"/>
      <c r="I22" s="50"/>
      <c r="J22" s="59"/>
      <c r="K22" s="50"/>
      <c r="L22" s="59"/>
      <c r="M22" s="50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</row>
    <row r="23" spans="1:41" s="14" customFormat="1" ht="15.75" thickBot="1" x14ac:dyDescent="0.3">
      <c r="A23" s="38"/>
      <c r="B23" s="24" t="s">
        <v>49</v>
      </c>
      <c r="C23" s="46"/>
      <c r="D23" s="60">
        <f>SUM(D21:D22)</f>
        <v>46000</v>
      </c>
      <c r="E23" s="51"/>
      <c r="F23" s="60"/>
      <c r="G23" s="54"/>
      <c r="H23" s="61"/>
      <c r="I23" s="54"/>
      <c r="J23" s="61"/>
      <c r="K23" s="54"/>
      <c r="L23" s="61"/>
      <c r="M23" s="54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</row>
    <row r="24" spans="1:41" s="14" customFormat="1" ht="15.75" thickTop="1" x14ac:dyDescent="0.25">
      <c r="A24" s="10"/>
      <c r="B24" s="17"/>
      <c r="C24" s="11"/>
      <c r="D24" s="18"/>
      <c r="E24" s="18"/>
      <c r="F24" s="18"/>
      <c r="G24" s="12"/>
      <c r="H24" s="12"/>
      <c r="I24" s="12"/>
      <c r="J24" s="12"/>
      <c r="K24" s="12"/>
      <c r="L24" s="12"/>
      <c r="M24" s="12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</row>
    <row r="25" spans="1:41" s="14" customFormat="1" ht="30" customHeight="1" x14ac:dyDescent="0.25">
      <c r="A25" s="74" t="s">
        <v>26</v>
      </c>
      <c r="B25" s="25"/>
      <c r="C25" s="26"/>
      <c r="D25" s="68" t="s">
        <v>188</v>
      </c>
      <c r="E25" s="69" t="s">
        <v>189</v>
      </c>
      <c r="F25" s="68" t="s">
        <v>188</v>
      </c>
      <c r="G25" s="69" t="s">
        <v>189</v>
      </c>
      <c r="H25" s="68" t="s">
        <v>188</v>
      </c>
      <c r="I25" s="69" t="s">
        <v>189</v>
      </c>
      <c r="J25" s="68" t="s">
        <v>188</v>
      </c>
      <c r="K25" s="69" t="s">
        <v>189</v>
      </c>
      <c r="L25" s="68" t="s">
        <v>188</v>
      </c>
      <c r="M25" s="69" t="s">
        <v>189</v>
      </c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</row>
    <row r="26" spans="1:41" s="14" customFormat="1" x14ac:dyDescent="0.25">
      <c r="A26" s="34" t="s">
        <v>74</v>
      </c>
      <c r="B26" s="13" t="s">
        <v>10</v>
      </c>
      <c r="C26" s="39"/>
      <c r="D26" s="56">
        <v>80000</v>
      </c>
      <c r="E26" s="71">
        <f t="shared" ref="E26:M33" si="0">D26/D$34</f>
        <v>0.46511627906976744</v>
      </c>
      <c r="F26" s="12">
        <v>90000</v>
      </c>
      <c r="G26" s="71">
        <f t="shared" si="0"/>
        <v>0.33707865168539325</v>
      </c>
      <c r="H26" s="12">
        <v>100000</v>
      </c>
      <c r="I26" s="71">
        <f t="shared" si="0"/>
        <v>0.27548209366391185</v>
      </c>
      <c r="J26" s="12">
        <v>120000</v>
      </c>
      <c r="K26" s="71">
        <f t="shared" si="0"/>
        <v>0.27149321266968324</v>
      </c>
      <c r="L26" s="12">
        <v>150000</v>
      </c>
      <c r="M26" s="71">
        <f t="shared" si="0"/>
        <v>0.3048780487804878</v>
      </c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</row>
    <row r="27" spans="1:41" s="14" customFormat="1" x14ac:dyDescent="0.25">
      <c r="A27" s="34"/>
      <c r="B27" s="13" t="s">
        <v>76</v>
      </c>
      <c r="C27" s="39"/>
      <c r="D27" s="56">
        <v>20000</v>
      </c>
      <c r="E27" s="71">
        <f t="shared" si="0"/>
        <v>0.11627906976744186</v>
      </c>
      <c r="F27" s="12">
        <v>40000</v>
      </c>
      <c r="G27" s="71">
        <f t="shared" si="0"/>
        <v>0.14981273408239701</v>
      </c>
      <c r="H27" s="12">
        <v>68000</v>
      </c>
      <c r="I27" s="71">
        <f t="shared" si="0"/>
        <v>0.18732782369146006</v>
      </c>
      <c r="J27" s="12">
        <v>95000</v>
      </c>
      <c r="K27" s="71">
        <f t="shared" si="0"/>
        <v>0.21493212669683259</v>
      </c>
      <c r="L27" s="12">
        <v>100000</v>
      </c>
      <c r="M27" s="71">
        <f t="shared" si="0"/>
        <v>0.2032520325203252</v>
      </c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</row>
    <row r="28" spans="1:41" s="14" customFormat="1" x14ac:dyDescent="0.25">
      <c r="A28" s="34"/>
      <c r="B28" s="13" t="s">
        <v>16</v>
      </c>
      <c r="C28" s="39"/>
      <c r="D28" s="56">
        <v>40000</v>
      </c>
      <c r="E28" s="71">
        <f t="shared" si="0"/>
        <v>0.23255813953488372</v>
      </c>
      <c r="F28" s="12">
        <v>65000</v>
      </c>
      <c r="G28" s="71">
        <f t="shared" si="0"/>
        <v>0.24344569288389514</v>
      </c>
      <c r="H28" s="12">
        <v>100000</v>
      </c>
      <c r="I28" s="71">
        <f t="shared" si="0"/>
        <v>0.27548209366391185</v>
      </c>
      <c r="J28" s="12">
        <v>115000</v>
      </c>
      <c r="K28" s="71">
        <f t="shared" si="0"/>
        <v>0.26018099547511314</v>
      </c>
      <c r="L28" s="12">
        <v>120000</v>
      </c>
      <c r="M28" s="71">
        <f t="shared" si="0"/>
        <v>0.24390243902439024</v>
      </c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</row>
    <row r="29" spans="1:41" s="14" customFormat="1" x14ac:dyDescent="0.25">
      <c r="A29" s="34"/>
      <c r="B29" s="13" t="s">
        <v>45</v>
      </c>
      <c r="C29" s="39"/>
      <c r="D29" s="56">
        <v>10000</v>
      </c>
      <c r="E29" s="71">
        <f t="shared" si="0"/>
        <v>5.8139534883720929E-2</v>
      </c>
      <c r="F29" s="12">
        <v>20000</v>
      </c>
      <c r="G29" s="71">
        <f t="shared" si="0"/>
        <v>7.4906367041198504E-2</v>
      </c>
      <c r="H29" s="12">
        <v>29000</v>
      </c>
      <c r="I29" s="71">
        <f t="shared" si="0"/>
        <v>7.9889807162534437E-2</v>
      </c>
      <c r="J29" s="12">
        <v>35000</v>
      </c>
      <c r="K29" s="71">
        <f t="shared" si="0"/>
        <v>7.9185520361990946E-2</v>
      </c>
      <c r="L29" s="12">
        <v>40000</v>
      </c>
      <c r="M29" s="71">
        <f t="shared" si="0"/>
        <v>8.1300813008130079E-2</v>
      </c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</row>
    <row r="30" spans="1:41" s="14" customFormat="1" x14ac:dyDescent="0.25">
      <c r="A30" s="34" t="s">
        <v>73</v>
      </c>
      <c r="B30" s="13" t="s">
        <v>56</v>
      </c>
      <c r="C30" s="39"/>
      <c r="D30" s="56">
        <v>10000</v>
      </c>
      <c r="E30" s="71">
        <f t="shared" si="0"/>
        <v>5.8139534883720929E-2</v>
      </c>
      <c r="F30" s="12">
        <v>30000</v>
      </c>
      <c r="G30" s="71">
        <f t="shared" si="0"/>
        <v>0.11235955056179775</v>
      </c>
      <c r="H30" s="12">
        <v>44000</v>
      </c>
      <c r="I30" s="71">
        <f t="shared" si="0"/>
        <v>0.12121212121212122</v>
      </c>
      <c r="J30" s="12">
        <v>55000</v>
      </c>
      <c r="K30" s="71">
        <f t="shared" si="0"/>
        <v>0.1244343891402715</v>
      </c>
      <c r="L30" s="12">
        <v>60000</v>
      </c>
      <c r="M30" s="71">
        <f t="shared" si="0"/>
        <v>0.12195121951219512</v>
      </c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</row>
    <row r="31" spans="1:41" s="14" customFormat="1" x14ac:dyDescent="0.25">
      <c r="A31" s="34"/>
      <c r="B31" s="13" t="s">
        <v>72</v>
      </c>
      <c r="C31" s="39"/>
      <c r="D31" s="56">
        <v>10000</v>
      </c>
      <c r="E31" s="71">
        <f t="shared" si="0"/>
        <v>5.8139534883720929E-2</v>
      </c>
      <c r="F31" s="12">
        <v>20000</v>
      </c>
      <c r="G31" s="71">
        <f t="shared" si="0"/>
        <v>7.4906367041198504E-2</v>
      </c>
      <c r="H31" s="12">
        <v>20000</v>
      </c>
      <c r="I31" s="71">
        <f t="shared" si="0"/>
        <v>5.5096418732782371E-2</v>
      </c>
      <c r="J31" s="12">
        <v>20000</v>
      </c>
      <c r="K31" s="71">
        <f t="shared" si="0"/>
        <v>4.5248868778280542E-2</v>
      </c>
      <c r="L31" s="12">
        <v>20000</v>
      </c>
      <c r="M31" s="71">
        <f t="shared" si="0"/>
        <v>4.065040650406504E-2</v>
      </c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</row>
    <row r="32" spans="1:41" s="14" customFormat="1" x14ac:dyDescent="0.25">
      <c r="A32" s="34" t="s">
        <v>63</v>
      </c>
      <c r="B32" s="13" t="s">
        <v>24</v>
      </c>
      <c r="C32" s="39"/>
      <c r="D32" s="56">
        <v>1000</v>
      </c>
      <c r="E32" s="71">
        <f t="shared" si="0"/>
        <v>5.8139534883720929E-3</v>
      </c>
      <c r="F32" s="12">
        <v>1000</v>
      </c>
      <c r="G32" s="71">
        <f t="shared" si="0"/>
        <v>3.7453183520599251E-3</v>
      </c>
      <c r="H32" s="12">
        <v>1000</v>
      </c>
      <c r="I32" s="71">
        <f t="shared" si="0"/>
        <v>2.7548209366391185E-3</v>
      </c>
      <c r="J32" s="12">
        <v>1000</v>
      </c>
      <c r="K32" s="71">
        <f t="shared" si="0"/>
        <v>2.2624434389140274E-3</v>
      </c>
      <c r="L32" s="12">
        <v>1000</v>
      </c>
      <c r="M32" s="71">
        <f t="shared" si="0"/>
        <v>2.0325203252032522E-3</v>
      </c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</row>
    <row r="33" spans="1:41" s="14" customFormat="1" x14ac:dyDescent="0.25">
      <c r="A33" s="62"/>
      <c r="B33" s="23" t="s">
        <v>75</v>
      </c>
      <c r="C33" s="45"/>
      <c r="D33" s="59">
        <v>1000</v>
      </c>
      <c r="E33" s="72">
        <f t="shared" si="0"/>
        <v>5.8139534883720929E-3</v>
      </c>
      <c r="F33" s="101">
        <v>1000</v>
      </c>
      <c r="G33" s="72">
        <f t="shared" si="0"/>
        <v>3.7453183520599251E-3</v>
      </c>
      <c r="H33" s="101">
        <v>1000</v>
      </c>
      <c r="I33" s="72">
        <f t="shared" si="0"/>
        <v>2.7548209366391185E-3</v>
      </c>
      <c r="J33" s="101">
        <v>1000</v>
      </c>
      <c r="K33" s="72">
        <f t="shared" si="0"/>
        <v>2.2624434389140274E-3</v>
      </c>
      <c r="L33" s="101">
        <v>1000</v>
      </c>
      <c r="M33" s="72">
        <f t="shared" si="0"/>
        <v>2.0325203252032522E-3</v>
      </c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</row>
    <row r="34" spans="1:41" s="63" customFormat="1" ht="24" customHeight="1" thickBot="1" x14ac:dyDescent="0.3">
      <c r="A34" s="34"/>
      <c r="B34" s="10" t="s">
        <v>19</v>
      </c>
      <c r="C34" s="64"/>
      <c r="D34" s="65">
        <f t="shared" ref="D34:L34" si="1">SUM(D26:D33)</f>
        <v>172000</v>
      </c>
      <c r="E34" s="73">
        <f>SUM(E26:E33)</f>
        <v>1</v>
      </c>
      <c r="F34" s="65">
        <f t="shared" si="1"/>
        <v>267000</v>
      </c>
      <c r="G34" s="73">
        <f>SUM(G26:G33)</f>
        <v>1</v>
      </c>
      <c r="H34" s="65">
        <f t="shared" si="1"/>
        <v>363000</v>
      </c>
      <c r="I34" s="73">
        <f>SUM(I26:I33)</f>
        <v>1</v>
      </c>
      <c r="J34" s="65">
        <f t="shared" si="1"/>
        <v>442000</v>
      </c>
      <c r="K34" s="73">
        <f>SUM(K26:K33)</f>
        <v>0.99999999999999989</v>
      </c>
      <c r="L34" s="65">
        <f t="shared" si="1"/>
        <v>492000</v>
      </c>
      <c r="M34" s="73">
        <f>SUM(M26:M33)</f>
        <v>1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</row>
    <row r="35" spans="1:41" s="19" customFormat="1" x14ac:dyDescent="0.25">
      <c r="A35" s="34" t="s">
        <v>35</v>
      </c>
      <c r="B35" s="13" t="s">
        <v>54</v>
      </c>
      <c r="C35" s="39"/>
      <c r="D35" s="56">
        <f>D34*0.6</f>
        <v>103200</v>
      </c>
      <c r="E35" s="47"/>
      <c r="F35" s="56">
        <f>F34*0.6</f>
        <v>160200</v>
      </c>
      <c r="G35" s="52"/>
      <c r="H35" s="56">
        <f>H34*0.6</f>
        <v>217800</v>
      </c>
      <c r="I35" s="47"/>
      <c r="J35" s="56">
        <f>J34*0.6</f>
        <v>265200</v>
      </c>
      <c r="K35" s="47"/>
      <c r="L35" s="56">
        <f>L34*0.6</f>
        <v>295200</v>
      </c>
      <c r="M35" s="47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</row>
    <row r="36" spans="1:41" s="13" customFormat="1" x14ac:dyDescent="0.25">
      <c r="A36" s="34"/>
      <c r="B36" s="13" t="s">
        <v>28</v>
      </c>
      <c r="C36" s="100">
        <v>2.5000000000000001E-2</v>
      </c>
      <c r="D36" s="56">
        <v>0</v>
      </c>
      <c r="E36" s="47"/>
      <c r="F36" s="56">
        <f>ROUNDUP($C$36*F35,-2)</f>
        <v>4100</v>
      </c>
      <c r="G36" s="52"/>
      <c r="H36" s="56">
        <f>ROUNDUP($C$36*H35,-2)</f>
        <v>5500</v>
      </c>
      <c r="I36" s="47"/>
      <c r="J36" s="56">
        <f>ROUNDUP($C$36*J35,-2)</f>
        <v>6700</v>
      </c>
      <c r="K36" s="47"/>
      <c r="L36" s="56">
        <f>ROUNDUP($C$36*L35,-2)</f>
        <v>7400</v>
      </c>
      <c r="M36" s="47"/>
    </row>
    <row r="37" spans="1:41" s="8" customFormat="1" x14ac:dyDescent="0.25">
      <c r="A37" s="34" t="s">
        <v>59</v>
      </c>
      <c r="B37" s="13" t="s">
        <v>17</v>
      </c>
      <c r="C37" s="39"/>
      <c r="D37" s="56">
        <v>700</v>
      </c>
      <c r="E37" s="47"/>
      <c r="F37" s="56">
        <v>700</v>
      </c>
      <c r="G37" s="52"/>
      <c r="H37" s="56">
        <v>700</v>
      </c>
      <c r="I37" s="47"/>
      <c r="J37" s="56">
        <v>700</v>
      </c>
      <c r="K37" s="47"/>
      <c r="L37" s="56">
        <v>700</v>
      </c>
      <c r="M37" s="4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s="8" customFormat="1" x14ac:dyDescent="0.25">
      <c r="A38" s="34"/>
      <c r="B38" s="13" t="s">
        <v>71</v>
      </c>
      <c r="C38" s="39"/>
      <c r="D38" s="56">
        <v>1200</v>
      </c>
      <c r="E38" s="47"/>
      <c r="F38" s="56">
        <v>1200</v>
      </c>
      <c r="G38" s="52"/>
      <c r="H38" s="56">
        <v>1200</v>
      </c>
      <c r="I38" s="47"/>
      <c r="J38" s="56">
        <v>1200</v>
      </c>
      <c r="K38" s="47"/>
      <c r="L38" s="56">
        <v>1200</v>
      </c>
      <c r="M38" s="4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s="8" customFormat="1" x14ac:dyDescent="0.25">
      <c r="A39" s="34"/>
      <c r="B39" s="13" t="s">
        <v>6</v>
      </c>
      <c r="C39" s="39"/>
      <c r="D39" s="56">
        <f>12*2450</f>
        <v>29400</v>
      </c>
      <c r="E39" s="47"/>
      <c r="F39" s="56">
        <f>12*2450</f>
        <v>29400</v>
      </c>
      <c r="G39" s="52"/>
      <c r="H39" s="56">
        <f>12*2450</f>
        <v>29400</v>
      </c>
      <c r="I39" s="47"/>
      <c r="J39" s="56">
        <f>H39</f>
        <v>29400</v>
      </c>
      <c r="K39" s="47"/>
      <c r="L39" s="56">
        <f>H39</f>
        <v>29400</v>
      </c>
      <c r="M39" s="4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</row>
    <row r="40" spans="1:41" s="8" customFormat="1" x14ac:dyDescent="0.25">
      <c r="A40" s="34"/>
      <c r="B40" s="13" t="s">
        <v>69</v>
      </c>
      <c r="C40" s="39"/>
      <c r="D40" s="56">
        <v>1200</v>
      </c>
      <c r="E40" s="47"/>
      <c r="F40" s="56">
        <f>D40</f>
        <v>1200</v>
      </c>
      <c r="G40" s="52"/>
      <c r="H40" s="56">
        <f>D40</f>
        <v>1200</v>
      </c>
      <c r="I40" s="47"/>
      <c r="J40" s="56">
        <v>1200</v>
      </c>
      <c r="K40" s="47"/>
      <c r="L40" s="56">
        <v>1200</v>
      </c>
      <c r="M40" s="4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</row>
    <row r="41" spans="1:41" s="8" customFormat="1" x14ac:dyDescent="0.25">
      <c r="A41" s="34"/>
      <c r="B41" s="13" t="s">
        <v>7</v>
      </c>
      <c r="C41" s="39"/>
      <c r="D41" s="56">
        <v>1200</v>
      </c>
      <c r="E41" s="47"/>
      <c r="F41" s="56">
        <f>12*100</f>
        <v>1200</v>
      </c>
      <c r="G41" s="52"/>
      <c r="H41" s="56">
        <f>F41</f>
        <v>1200</v>
      </c>
      <c r="I41" s="47"/>
      <c r="J41" s="56">
        <f>H41</f>
        <v>1200</v>
      </c>
      <c r="K41" s="47"/>
      <c r="L41" s="56">
        <f>H41</f>
        <v>1200</v>
      </c>
      <c r="M41" s="4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</row>
    <row r="42" spans="1:41" s="8" customFormat="1" x14ac:dyDescent="0.25">
      <c r="A42" s="34"/>
      <c r="B42" s="13" t="s">
        <v>0</v>
      </c>
      <c r="C42" s="39"/>
      <c r="D42" s="56">
        <f>12*2000</f>
        <v>24000</v>
      </c>
      <c r="E42" s="47"/>
      <c r="F42" s="56">
        <f>12*4500</f>
        <v>54000</v>
      </c>
      <c r="G42" s="52"/>
      <c r="H42" s="56">
        <f>12*7000</f>
        <v>84000</v>
      </c>
      <c r="I42" s="47"/>
      <c r="J42" s="56">
        <f>12*9000</f>
        <v>108000</v>
      </c>
      <c r="K42" s="47"/>
      <c r="L42" s="56">
        <f>12*10000</f>
        <v>120000</v>
      </c>
      <c r="M42" s="4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</row>
    <row r="43" spans="1:41" s="8" customFormat="1" x14ac:dyDescent="0.25">
      <c r="A43" s="34"/>
      <c r="B43" s="13" t="s">
        <v>18</v>
      </c>
      <c r="C43" s="39"/>
      <c r="D43" s="56">
        <v>3000</v>
      </c>
      <c r="E43" s="47"/>
      <c r="F43" s="56">
        <v>3000</v>
      </c>
      <c r="G43" s="52"/>
      <c r="H43" s="56">
        <v>3000</v>
      </c>
      <c r="I43" s="47"/>
      <c r="J43" s="56">
        <v>3000</v>
      </c>
      <c r="K43" s="47"/>
      <c r="L43" s="56">
        <v>3000</v>
      </c>
      <c r="M43" s="4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</row>
    <row r="44" spans="1:41" s="8" customFormat="1" ht="14.45" customHeight="1" x14ac:dyDescent="0.25">
      <c r="A44" s="34"/>
      <c r="B44" s="13" t="s">
        <v>41</v>
      </c>
      <c r="C44" s="39"/>
      <c r="D44" s="56">
        <v>1000</v>
      </c>
      <c r="E44" s="47"/>
      <c r="F44" s="56">
        <v>1000</v>
      </c>
      <c r="G44" s="52"/>
      <c r="H44" s="56">
        <v>1000</v>
      </c>
      <c r="I44" s="47"/>
      <c r="J44" s="56">
        <v>1000</v>
      </c>
      <c r="K44" s="47"/>
      <c r="L44" s="56">
        <v>1000</v>
      </c>
      <c r="M44" s="4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</row>
    <row r="45" spans="1:41" s="8" customFormat="1" x14ac:dyDescent="0.25">
      <c r="A45" s="34"/>
      <c r="B45" s="13" t="s">
        <v>2</v>
      </c>
      <c r="C45" s="39"/>
      <c r="D45" s="56">
        <v>2000</v>
      </c>
      <c r="E45" s="47"/>
      <c r="F45" s="56">
        <v>2000</v>
      </c>
      <c r="G45" s="52"/>
      <c r="H45" s="56">
        <v>2000</v>
      </c>
      <c r="I45" s="47"/>
      <c r="J45" s="56">
        <f>F45</f>
        <v>2000</v>
      </c>
      <c r="K45" s="47"/>
      <c r="L45" s="56">
        <f>F45</f>
        <v>2000</v>
      </c>
      <c r="M45" s="4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</row>
    <row r="46" spans="1:41" s="8" customFormat="1" x14ac:dyDescent="0.25">
      <c r="A46" s="34"/>
      <c r="B46" s="13" t="s">
        <v>30</v>
      </c>
      <c r="C46" s="39"/>
      <c r="D46" s="56">
        <v>1000</v>
      </c>
      <c r="E46" s="47"/>
      <c r="F46" s="56">
        <f>D46</f>
        <v>1000</v>
      </c>
      <c r="G46" s="52"/>
      <c r="H46" s="56">
        <f>D46</f>
        <v>1000</v>
      </c>
      <c r="I46" s="47"/>
      <c r="J46" s="56">
        <f>D46</f>
        <v>1000</v>
      </c>
      <c r="K46" s="47"/>
      <c r="L46" s="56">
        <f>D46</f>
        <v>1000</v>
      </c>
      <c r="M46" s="4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</row>
    <row r="47" spans="1:41" s="8" customFormat="1" x14ac:dyDescent="0.25">
      <c r="A47" s="34"/>
      <c r="B47" s="13" t="s">
        <v>53</v>
      </c>
      <c r="C47" s="39"/>
      <c r="D47" s="56">
        <v>2000</v>
      </c>
      <c r="E47" s="47"/>
      <c r="F47" s="56">
        <f>D47</f>
        <v>2000</v>
      </c>
      <c r="G47" s="52"/>
      <c r="H47" s="56">
        <f>D47</f>
        <v>2000</v>
      </c>
      <c r="I47" s="47"/>
      <c r="J47" s="56">
        <f>D47</f>
        <v>2000</v>
      </c>
      <c r="K47" s="47"/>
      <c r="L47" s="56">
        <f>D47</f>
        <v>2000</v>
      </c>
      <c r="M47" s="4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</row>
    <row r="48" spans="1:41" s="8" customFormat="1" x14ac:dyDescent="0.25">
      <c r="A48" s="34"/>
      <c r="B48" s="13" t="s">
        <v>52</v>
      </c>
      <c r="C48" s="39"/>
      <c r="D48" s="56">
        <v>700</v>
      </c>
      <c r="E48" s="47"/>
      <c r="F48" s="56">
        <f>D48</f>
        <v>700</v>
      </c>
      <c r="G48" s="52"/>
      <c r="H48" s="56">
        <f>D48</f>
        <v>700</v>
      </c>
      <c r="I48" s="47"/>
      <c r="J48" s="56">
        <f>D48</f>
        <v>700</v>
      </c>
      <c r="K48" s="47"/>
      <c r="L48" s="56">
        <f>D48</f>
        <v>700</v>
      </c>
      <c r="M48" s="4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</row>
    <row r="49" spans="1:41" s="8" customFormat="1" x14ac:dyDescent="0.25">
      <c r="A49" s="34"/>
      <c r="B49" s="13" t="s">
        <v>20</v>
      </c>
      <c r="C49" s="39"/>
      <c r="D49" s="56">
        <v>2616</v>
      </c>
      <c r="E49" s="47"/>
      <c r="F49" s="56">
        <f>12*218</f>
        <v>2616</v>
      </c>
      <c r="G49" s="52"/>
      <c r="H49" s="56">
        <f>F49</f>
        <v>2616</v>
      </c>
      <c r="I49" s="47"/>
      <c r="J49" s="56">
        <f>F49</f>
        <v>2616</v>
      </c>
      <c r="K49" s="47"/>
      <c r="L49" s="56">
        <f>F49</f>
        <v>2616</v>
      </c>
      <c r="M49" s="4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</row>
    <row r="50" spans="1:41" s="8" customFormat="1" x14ac:dyDescent="0.25">
      <c r="A50" s="34"/>
      <c r="B50" s="13" t="s">
        <v>29</v>
      </c>
      <c r="C50" s="39"/>
      <c r="D50" s="56">
        <v>3000</v>
      </c>
      <c r="E50" s="47"/>
      <c r="F50" s="56">
        <v>3000</v>
      </c>
      <c r="G50" s="52"/>
      <c r="H50" s="56">
        <v>3000</v>
      </c>
      <c r="I50" s="47"/>
      <c r="J50" s="56">
        <f>F50</f>
        <v>3000</v>
      </c>
      <c r="K50" s="47"/>
      <c r="L50" s="56">
        <f>F50</f>
        <v>3000</v>
      </c>
      <c r="M50" s="4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</row>
    <row r="51" spans="1:41" s="8" customFormat="1" x14ac:dyDescent="0.25">
      <c r="A51" s="34"/>
      <c r="B51" s="13" t="s">
        <v>50</v>
      </c>
      <c r="C51" s="39" t="s">
        <v>51</v>
      </c>
      <c r="D51" s="56">
        <f>300+(0.03*D61)</f>
        <v>1200</v>
      </c>
      <c r="E51" s="47"/>
      <c r="F51" s="56">
        <f>300+(0.03*D61)</f>
        <v>1200</v>
      </c>
      <c r="G51" s="52"/>
      <c r="H51" s="56">
        <f>300+(0.03*F77)</f>
        <v>840</v>
      </c>
      <c r="I51" s="47"/>
      <c r="J51" s="56">
        <f>300+(0.03*H77)</f>
        <v>660</v>
      </c>
      <c r="K51" s="47"/>
      <c r="L51" s="56">
        <f>300+(0.03*J77)</f>
        <v>480</v>
      </c>
      <c r="M51" s="4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</row>
    <row r="52" spans="1:41" s="8" customFormat="1" x14ac:dyDescent="0.25">
      <c r="A52" s="62"/>
      <c r="B52" s="23" t="s">
        <v>46</v>
      </c>
      <c r="C52" s="45"/>
      <c r="D52" s="59">
        <v>300</v>
      </c>
      <c r="E52" s="50"/>
      <c r="F52" s="59">
        <v>500</v>
      </c>
      <c r="G52" s="53"/>
      <c r="H52" s="59">
        <v>1000</v>
      </c>
      <c r="I52" s="50"/>
      <c r="J52" s="59">
        <v>3000</v>
      </c>
      <c r="K52" s="50"/>
      <c r="L52" s="59">
        <v>5000</v>
      </c>
      <c r="M52" s="50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</row>
    <row r="53" spans="1:41" s="63" customFormat="1" ht="24" customHeight="1" x14ac:dyDescent="0.25">
      <c r="A53" s="34"/>
      <c r="B53" s="10" t="s">
        <v>23</v>
      </c>
      <c r="C53" s="64"/>
      <c r="D53" s="65">
        <f>SUM(D35:D52)</f>
        <v>177716</v>
      </c>
      <c r="E53" s="66"/>
      <c r="F53" s="65">
        <f>SUM(F35:F52)</f>
        <v>269016</v>
      </c>
      <c r="G53" s="67"/>
      <c r="H53" s="65">
        <f>SUM(H35:H52)</f>
        <v>358156</v>
      </c>
      <c r="I53" s="66"/>
      <c r="J53" s="65">
        <f>SUM(J35:J52)</f>
        <v>432576</v>
      </c>
      <c r="K53" s="66"/>
      <c r="L53" s="65">
        <f>SUM(L35:L52)</f>
        <v>477096</v>
      </c>
      <c r="M53" s="66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14" customFormat="1" ht="24" customHeight="1" thickBot="1" x14ac:dyDescent="0.3">
      <c r="A54" s="76" t="s">
        <v>37</v>
      </c>
      <c r="B54" s="77"/>
      <c r="C54" s="75"/>
      <c r="D54" s="78">
        <f>D34-D53</f>
        <v>-5716</v>
      </c>
      <c r="E54" s="79"/>
      <c r="F54" s="78">
        <f>F34-F53</f>
        <v>-2016</v>
      </c>
      <c r="G54" s="80"/>
      <c r="H54" s="78">
        <f>H34-H53</f>
        <v>4844</v>
      </c>
      <c r="I54" s="79"/>
      <c r="J54" s="78">
        <f>J34-J53</f>
        <v>9424</v>
      </c>
      <c r="K54" s="79"/>
      <c r="L54" s="78">
        <f>L34-L53</f>
        <v>14904</v>
      </c>
      <c r="M54" s="79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</row>
    <row r="55" spans="1:41" s="14" customFormat="1" ht="15.75" thickTop="1" x14ac:dyDescent="0.25">
      <c r="A55" s="17"/>
      <c r="B55" s="13"/>
      <c r="C55" s="11"/>
      <c r="D55" s="18"/>
      <c r="E55" s="18"/>
      <c r="F55" s="18"/>
      <c r="G55" s="18"/>
      <c r="H55" s="18"/>
      <c r="I55" s="18"/>
      <c r="J55" s="18"/>
      <c r="K55" s="18"/>
      <c r="L55" s="18"/>
      <c r="M55" s="12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</row>
    <row r="56" spans="1:41" s="14" customFormat="1" x14ac:dyDescent="0.25">
      <c r="A56" s="74" t="s">
        <v>42</v>
      </c>
      <c r="B56" s="25"/>
      <c r="C56" s="26"/>
      <c r="D56" s="68"/>
      <c r="E56" s="69"/>
      <c r="F56" s="68"/>
      <c r="G56" s="69"/>
      <c r="H56" s="68"/>
      <c r="I56" s="69"/>
      <c r="J56" s="68"/>
      <c r="K56" s="69"/>
      <c r="L56" s="68"/>
      <c r="M56" s="69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</row>
    <row r="57" spans="1:41" s="13" customFormat="1" x14ac:dyDescent="0.25">
      <c r="A57" s="34" t="s">
        <v>31</v>
      </c>
      <c r="C57" s="39"/>
      <c r="D57" s="56"/>
      <c r="E57" s="71"/>
      <c r="F57" s="56"/>
      <c r="G57" s="71"/>
      <c r="H57" s="56"/>
      <c r="I57" s="71"/>
      <c r="J57" s="56"/>
      <c r="K57" s="71"/>
      <c r="L57" s="56"/>
      <c r="M57" s="71"/>
    </row>
    <row r="58" spans="1:41" s="21" customFormat="1" x14ac:dyDescent="0.25">
      <c r="A58" s="34"/>
      <c r="B58" s="13" t="s">
        <v>43</v>
      </c>
      <c r="C58" s="39"/>
      <c r="D58" s="56" t="s">
        <v>55</v>
      </c>
      <c r="E58" s="71"/>
      <c r="F58" s="56">
        <f>D76</f>
        <v>91284</v>
      </c>
      <c r="G58" s="71"/>
      <c r="H58" s="56">
        <f>F76</f>
        <v>86268</v>
      </c>
      <c r="I58" s="71"/>
      <c r="J58" s="56">
        <f>H76</f>
        <v>88112</v>
      </c>
      <c r="K58" s="71"/>
      <c r="L58" s="56">
        <f>J76</f>
        <v>94536</v>
      </c>
      <c r="M58" s="71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s="21" customFormat="1" x14ac:dyDescent="0.25">
      <c r="A59" s="34"/>
      <c r="B59" s="13" t="s">
        <v>39</v>
      </c>
      <c r="C59" s="39"/>
      <c r="D59" s="56">
        <f>D34</f>
        <v>172000</v>
      </c>
      <c r="E59" s="71"/>
      <c r="F59" s="56">
        <f>F34</f>
        <v>267000</v>
      </c>
      <c r="G59" s="71"/>
      <c r="H59" s="56">
        <f>H34</f>
        <v>363000</v>
      </c>
      <c r="I59" s="71"/>
      <c r="J59" s="56">
        <f>J34</f>
        <v>442000</v>
      </c>
      <c r="K59" s="71"/>
      <c r="L59" s="56">
        <f>L34</f>
        <v>492000</v>
      </c>
      <c r="M59" s="71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s="7" customFormat="1" x14ac:dyDescent="0.25">
      <c r="A60" s="34"/>
      <c r="B60" s="13" t="s">
        <v>58</v>
      </c>
      <c r="C60" s="39"/>
      <c r="D60" s="56">
        <v>10000</v>
      </c>
      <c r="E60" s="71"/>
      <c r="F60" s="56"/>
      <c r="G60" s="71"/>
      <c r="H60" s="56"/>
      <c r="I60" s="71"/>
      <c r="J60" s="56"/>
      <c r="K60" s="71"/>
      <c r="L60" s="56"/>
      <c r="M60" s="71"/>
    </row>
    <row r="61" spans="1:41" s="7" customFormat="1" x14ac:dyDescent="0.25">
      <c r="A61" s="34"/>
      <c r="B61" s="13" t="s">
        <v>44</v>
      </c>
      <c r="C61" s="39" t="s">
        <v>61</v>
      </c>
      <c r="D61" s="56">
        <v>30000</v>
      </c>
      <c r="E61" s="71"/>
      <c r="F61" s="56"/>
      <c r="G61" s="71"/>
      <c r="H61" s="56"/>
      <c r="I61" s="71"/>
      <c r="J61" s="56"/>
      <c r="K61" s="71"/>
      <c r="L61" s="56"/>
      <c r="M61" s="71"/>
    </row>
    <row r="62" spans="1:41" s="7" customFormat="1" x14ac:dyDescent="0.25">
      <c r="A62" s="34"/>
      <c r="B62" s="13" t="s">
        <v>8</v>
      </c>
      <c r="C62" s="39" t="s">
        <v>60</v>
      </c>
      <c r="D62" s="56">
        <v>30000</v>
      </c>
      <c r="E62" s="71"/>
      <c r="F62" s="56"/>
      <c r="G62" s="71"/>
      <c r="H62" s="56"/>
      <c r="I62" s="71"/>
      <c r="J62" s="56"/>
      <c r="K62" s="71"/>
      <c r="L62" s="56"/>
      <c r="M62" s="71"/>
    </row>
    <row r="63" spans="1:41" s="7" customFormat="1" x14ac:dyDescent="0.25">
      <c r="A63" s="62"/>
      <c r="B63" s="23" t="s">
        <v>57</v>
      </c>
      <c r="C63" s="45"/>
      <c r="D63" s="59">
        <f>6*5000</f>
        <v>30000</v>
      </c>
      <c r="E63" s="72"/>
      <c r="F63" s="59"/>
      <c r="G63" s="72"/>
      <c r="H63" s="59"/>
      <c r="I63" s="72"/>
      <c r="J63" s="59"/>
      <c r="K63" s="72"/>
      <c r="L63" s="59"/>
      <c r="M63" s="72"/>
    </row>
    <row r="64" spans="1:41" s="63" customFormat="1" ht="24" customHeight="1" x14ac:dyDescent="0.25">
      <c r="A64" s="34"/>
      <c r="B64" s="10" t="s">
        <v>33</v>
      </c>
      <c r="C64" s="64"/>
      <c r="D64" s="65">
        <f>SUM(D59:D63)</f>
        <v>272000</v>
      </c>
      <c r="E64" s="66"/>
      <c r="F64" s="65">
        <f>SUM(F58:F63)</f>
        <v>358284</v>
      </c>
      <c r="G64" s="67"/>
      <c r="H64" s="65">
        <f>SUM(H58:H63)</f>
        <v>449268</v>
      </c>
      <c r="I64" s="66"/>
      <c r="J64" s="65">
        <f>SUM(J58:J63)</f>
        <v>530112</v>
      </c>
      <c r="K64" s="66"/>
      <c r="L64" s="65">
        <f>SUM(L58:L63)</f>
        <v>586536</v>
      </c>
      <c r="M64" s="66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7" customFormat="1" x14ac:dyDescent="0.25">
      <c r="A65" s="34" t="s">
        <v>32</v>
      </c>
      <c r="B65" s="13"/>
      <c r="C65" s="39"/>
      <c r="D65" s="56"/>
      <c r="E65" s="47"/>
      <c r="F65" s="56"/>
      <c r="G65" s="52"/>
      <c r="H65" s="56"/>
      <c r="I65" s="47"/>
      <c r="J65" s="56"/>
      <c r="K65" s="47"/>
      <c r="L65" s="56"/>
      <c r="M65" s="47"/>
    </row>
    <row r="66" spans="1:41" s="7" customFormat="1" x14ac:dyDescent="0.25">
      <c r="A66" s="34"/>
      <c r="B66" s="13" t="s">
        <v>54</v>
      </c>
      <c r="C66" s="70"/>
      <c r="D66" s="56">
        <f>D35</f>
        <v>103200</v>
      </c>
      <c r="E66" s="47"/>
      <c r="F66" s="56">
        <f>F35</f>
        <v>160200</v>
      </c>
      <c r="G66" s="52"/>
      <c r="H66" s="56">
        <f>H35</f>
        <v>217800</v>
      </c>
      <c r="I66" s="47"/>
      <c r="J66" s="56">
        <f>J35</f>
        <v>265200</v>
      </c>
      <c r="K66" s="47"/>
      <c r="L66" s="56">
        <f>L35</f>
        <v>295200</v>
      </c>
      <c r="M66" s="47"/>
    </row>
    <row r="67" spans="1:41" s="7" customFormat="1" x14ac:dyDescent="0.25">
      <c r="A67" s="34"/>
      <c r="B67" s="13" t="s">
        <v>34</v>
      </c>
      <c r="C67" s="39"/>
      <c r="D67" s="56">
        <f>SUM(D37:D42)+SUM(D46:D49)</f>
        <v>64016</v>
      </c>
      <c r="E67" s="47"/>
      <c r="F67" s="56">
        <f>SUM(F37:F42)+SUM(F46:F49)</f>
        <v>94016</v>
      </c>
      <c r="G67" s="52"/>
      <c r="H67" s="56">
        <f>SUM(H37:H42)+SUM(H46:H49)</f>
        <v>124016</v>
      </c>
      <c r="I67" s="47"/>
      <c r="J67" s="56">
        <f>SUM(J37:J42)+SUM(J46:J49)</f>
        <v>148016</v>
      </c>
      <c r="K67" s="47"/>
      <c r="L67" s="56">
        <f>SUM(L37:L42)+SUM(L46:L49)</f>
        <v>160016</v>
      </c>
      <c r="M67" s="47"/>
    </row>
    <row r="68" spans="1:41" s="7" customFormat="1" ht="14.45" customHeight="1" x14ac:dyDescent="0.25">
      <c r="A68" s="34"/>
      <c r="B68" s="13" t="s">
        <v>22</v>
      </c>
      <c r="C68" s="39"/>
      <c r="D68" s="56">
        <v>6000</v>
      </c>
      <c r="E68" s="47"/>
      <c r="F68" s="56">
        <f>$D$61/5</f>
        <v>6000</v>
      </c>
      <c r="G68" s="52"/>
      <c r="H68" s="56">
        <f>$D$61/5</f>
        <v>6000</v>
      </c>
      <c r="I68" s="47"/>
      <c r="J68" s="56">
        <f>$D$61/5</f>
        <v>6000</v>
      </c>
      <c r="K68" s="47"/>
      <c r="L68" s="56">
        <f>$D$61/5</f>
        <v>6000</v>
      </c>
      <c r="M68" s="47"/>
    </row>
    <row r="69" spans="1:41" s="7" customFormat="1" x14ac:dyDescent="0.25">
      <c r="A69" s="34"/>
      <c r="B69" s="13" t="s">
        <v>46</v>
      </c>
      <c r="C69" s="39"/>
      <c r="D69" s="56">
        <f>D52</f>
        <v>300</v>
      </c>
      <c r="E69" s="47"/>
      <c r="F69" s="56">
        <f>F52</f>
        <v>500</v>
      </c>
      <c r="G69" s="52"/>
      <c r="H69" s="56">
        <f>H52</f>
        <v>1000</v>
      </c>
      <c r="I69" s="47"/>
      <c r="J69" s="56">
        <f>J52</f>
        <v>3000</v>
      </c>
      <c r="K69" s="47"/>
      <c r="L69" s="56">
        <f>L52</f>
        <v>5000</v>
      </c>
      <c r="M69" s="47"/>
    </row>
    <row r="70" spans="1:41" s="7" customFormat="1" x14ac:dyDescent="0.25">
      <c r="A70" s="34"/>
      <c r="B70" s="13" t="s">
        <v>28</v>
      </c>
      <c r="C70" s="39">
        <v>2.5000000000000001E-2</v>
      </c>
      <c r="D70" s="56">
        <f>D36</f>
        <v>0</v>
      </c>
      <c r="E70" s="47"/>
      <c r="F70" s="56">
        <f>F36</f>
        <v>4100</v>
      </c>
      <c r="G70" s="52"/>
      <c r="H70" s="56">
        <f>H36</f>
        <v>5500</v>
      </c>
      <c r="I70" s="47"/>
      <c r="J70" s="56">
        <f>J36</f>
        <v>6700</v>
      </c>
      <c r="K70" s="47"/>
      <c r="L70" s="56">
        <f>L36</f>
        <v>7400</v>
      </c>
      <c r="M70" s="47"/>
    </row>
    <row r="71" spans="1:41" s="7" customFormat="1" x14ac:dyDescent="0.25">
      <c r="A71" s="34"/>
      <c r="B71" s="13" t="s">
        <v>2</v>
      </c>
      <c r="C71" s="39"/>
      <c r="D71" s="56">
        <f>D45</f>
        <v>2000</v>
      </c>
      <c r="E71" s="47"/>
      <c r="F71" s="56">
        <f>F45</f>
        <v>2000</v>
      </c>
      <c r="G71" s="52"/>
      <c r="H71" s="56">
        <f>H45</f>
        <v>2000</v>
      </c>
      <c r="I71" s="47"/>
      <c r="J71" s="56">
        <f>J45</f>
        <v>2000</v>
      </c>
      <c r="K71" s="47"/>
      <c r="L71" s="56">
        <f>L45</f>
        <v>2000</v>
      </c>
      <c r="M71" s="47"/>
    </row>
    <row r="72" spans="1:41" s="7" customFormat="1" x14ac:dyDescent="0.25">
      <c r="A72" s="34"/>
      <c r="B72" s="13" t="s">
        <v>30</v>
      </c>
      <c r="C72" s="39"/>
      <c r="D72" s="56">
        <f>D46</f>
        <v>1000</v>
      </c>
      <c r="E72" s="47"/>
      <c r="F72" s="56">
        <f>F46</f>
        <v>1000</v>
      </c>
      <c r="G72" s="52"/>
      <c r="H72" s="56">
        <f>H46</f>
        <v>1000</v>
      </c>
      <c r="I72" s="47"/>
      <c r="J72" s="56">
        <f>J46</f>
        <v>1000</v>
      </c>
      <c r="K72" s="47"/>
      <c r="L72" s="56">
        <f>L46</f>
        <v>1000</v>
      </c>
      <c r="M72" s="47"/>
    </row>
    <row r="73" spans="1:41" s="7" customFormat="1" x14ac:dyDescent="0.25">
      <c r="A73" s="34"/>
      <c r="B73" s="13" t="s">
        <v>50</v>
      </c>
      <c r="C73" s="39" t="s">
        <v>51</v>
      </c>
      <c r="D73" s="56">
        <f>D51</f>
        <v>1200</v>
      </c>
      <c r="E73" s="47"/>
      <c r="F73" s="56">
        <f>F51</f>
        <v>1200</v>
      </c>
      <c r="G73" s="52"/>
      <c r="H73" s="56">
        <f>H51</f>
        <v>840</v>
      </c>
      <c r="I73" s="47"/>
      <c r="J73" s="56">
        <f>J51</f>
        <v>660</v>
      </c>
      <c r="K73" s="47"/>
      <c r="L73" s="56">
        <f>L51</f>
        <v>480</v>
      </c>
      <c r="M73" s="47"/>
    </row>
    <row r="74" spans="1:41" s="7" customFormat="1" x14ac:dyDescent="0.25">
      <c r="A74" s="34"/>
      <c r="B74" s="13" t="s">
        <v>29</v>
      </c>
      <c r="C74" s="39"/>
      <c r="D74" s="56">
        <f>D50</f>
        <v>3000</v>
      </c>
      <c r="E74" s="47"/>
      <c r="F74" s="56">
        <f>F50</f>
        <v>3000</v>
      </c>
      <c r="G74" s="52"/>
      <c r="H74" s="56">
        <f>H50</f>
        <v>3000</v>
      </c>
      <c r="I74" s="47"/>
      <c r="J74" s="56">
        <f>J50</f>
        <v>3000</v>
      </c>
      <c r="K74" s="47"/>
      <c r="L74" s="56">
        <f>L50</f>
        <v>3000</v>
      </c>
      <c r="M74" s="47"/>
    </row>
    <row r="75" spans="1:41" s="7" customFormat="1" x14ac:dyDescent="0.25">
      <c r="A75" s="62"/>
      <c r="B75" s="23" t="s">
        <v>36</v>
      </c>
      <c r="C75" s="45"/>
      <c r="D75" s="59">
        <f>SUM(D65:D74)</f>
        <v>180716</v>
      </c>
      <c r="E75" s="50"/>
      <c r="F75" s="59">
        <f>SUM(F65:F74)</f>
        <v>272016</v>
      </c>
      <c r="G75" s="53"/>
      <c r="H75" s="59">
        <f>SUM(H65:H74)</f>
        <v>361156</v>
      </c>
      <c r="I75" s="50"/>
      <c r="J75" s="59">
        <f>SUM(J65:J74)</f>
        <v>435576</v>
      </c>
      <c r="K75" s="50"/>
      <c r="L75" s="59">
        <f>SUM(L65:L74)</f>
        <v>480096</v>
      </c>
      <c r="M75" s="50"/>
    </row>
    <row r="76" spans="1:41" s="63" customFormat="1" ht="24" customHeight="1" x14ac:dyDescent="0.25">
      <c r="A76" s="34" t="s">
        <v>38</v>
      </c>
      <c r="B76" s="10"/>
      <c r="C76" s="64"/>
      <c r="D76" s="65">
        <f>D64-D75</f>
        <v>91284</v>
      </c>
      <c r="E76" s="66"/>
      <c r="F76" s="65">
        <f>F64-F75</f>
        <v>86268</v>
      </c>
      <c r="G76" s="67"/>
      <c r="H76" s="65">
        <f>H64-H75</f>
        <v>88112</v>
      </c>
      <c r="I76" s="66"/>
      <c r="J76" s="65">
        <f>J64-J75</f>
        <v>94536</v>
      </c>
      <c r="K76" s="66"/>
      <c r="L76" s="65">
        <f>L64-L75</f>
        <v>106440</v>
      </c>
      <c r="M76" s="66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14" customFormat="1" ht="24" customHeight="1" thickBot="1" x14ac:dyDescent="0.3">
      <c r="A77" s="76" t="s">
        <v>62</v>
      </c>
      <c r="B77" s="77"/>
      <c r="C77" s="75"/>
      <c r="D77" s="78">
        <f>$D$61-D68</f>
        <v>24000</v>
      </c>
      <c r="E77" s="79"/>
      <c r="F77" s="78">
        <f>D77-F68</f>
        <v>18000</v>
      </c>
      <c r="G77" s="80"/>
      <c r="H77" s="78">
        <f>F77-H68</f>
        <v>12000</v>
      </c>
      <c r="I77" s="79"/>
      <c r="J77" s="78">
        <f>H77-J68</f>
        <v>6000</v>
      </c>
      <c r="K77" s="79"/>
      <c r="L77" s="78">
        <f>J77-L68</f>
        <v>0</v>
      </c>
      <c r="M77" s="79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</row>
    <row r="78" spans="1:41" ht="15.75" thickTop="1" x14ac:dyDescent="0.25"/>
  </sheetData>
  <mergeCells count="6">
    <mergeCell ref="D3:E3"/>
    <mergeCell ref="L1:M2"/>
    <mergeCell ref="L3:M3"/>
    <mergeCell ref="J3:K3"/>
    <mergeCell ref="H3:I3"/>
    <mergeCell ref="F3:G3"/>
  </mergeCells>
  <conditionalFormatting sqref="A5:M23 A54:M54 A26:M52">
    <cfRule type="expression" dxfId="9" priority="9">
      <formula>ISODD(ROW(A5))</formula>
    </cfRule>
  </conditionalFormatting>
  <conditionalFormatting sqref="A53:M53">
    <cfRule type="expression" dxfId="8" priority="7">
      <formula>ISODD(ROW(A53))</formula>
    </cfRule>
  </conditionalFormatting>
  <conditionalFormatting sqref="A57:M63">
    <cfRule type="expression" dxfId="7" priority="6">
      <formula>ISODD(ROW(A57))</formula>
    </cfRule>
  </conditionalFormatting>
  <conditionalFormatting sqref="A65:M75">
    <cfRule type="expression" dxfId="6" priority="5">
      <formula>ISODD(ROW(A65))</formula>
    </cfRule>
  </conditionalFormatting>
  <conditionalFormatting sqref="A77:M77">
    <cfRule type="expression" dxfId="5" priority="1">
      <formula>ISODD(ROW(A77))</formula>
    </cfRule>
  </conditionalFormatting>
  <conditionalFormatting sqref="A64:M64">
    <cfRule type="expression" dxfId="4" priority="3">
      <formula>ISODD(ROW(A64))</formula>
    </cfRule>
  </conditionalFormatting>
  <conditionalFormatting sqref="A76:M76">
    <cfRule type="expression" dxfId="3" priority="2">
      <formula>ISODD(ROW(A76))</formula>
    </cfRule>
  </conditionalFormatting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headerFooter>
    <oddFooter>&amp;LBudget 2018&amp;R&amp;"-,Fett"&amp;K009C00W&amp;"-,Standard"&amp;K01+000ahre&amp;"-,Fett"&amp;K009C00W&amp;"-,Standard"&amp;K01+000are</oddFooter>
  </headerFooter>
  <rowBreaks count="2" manualBreakCount="2">
    <brk id="24" max="16383" man="1"/>
    <brk id="5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0.85546875" defaultRowHeight="15" x14ac:dyDescent="0.25"/>
  <cols>
    <col min="1" max="1" width="23.42578125" style="2" bestFit="1" customWidth="1"/>
    <col min="2" max="2" width="31.28515625" style="5" bestFit="1" customWidth="1"/>
    <col min="3" max="3" width="7.28515625" style="6" bestFit="1" customWidth="1"/>
    <col min="4" max="4" width="15.28515625" style="2" customWidth="1"/>
    <col min="5" max="5" width="15.28515625" style="5" customWidth="1"/>
    <col min="6" max="6" width="9.85546875" style="2" bestFit="1" customWidth="1"/>
    <col min="7" max="7" width="16" style="81" customWidth="1"/>
    <col min="8" max="8" width="11.7109375" style="2" customWidth="1"/>
    <col min="9" max="9" width="11.7109375" customWidth="1"/>
    <col min="11" max="16384" width="10.85546875" style="2"/>
  </cols>
  <sheetData>
    <row r="1" spans="1:13" ht="15.75" x14ac:dyDescent="0.25">
      <c r="A1" s="110" t="s">
        <v>182</v>
      </c>
      <c r="B1" s="110"/>
      <c r="C1" s="110"/>
      <c r="D1" s="110"/>
      <c r="E1" s="110"/>
      <c r="F1" s="110"/>
      <c r="G1" s="86" t="s">
        <v>184</v>
      </c>
      <c r="H1" s="82"/>
      <c r="I1" s="83"/>
    </row>
    <row r="2" spans="1:13" x14ac:dyDescent="0.25">
      <c r="A2" s="110"/>
      <c r="B2" s="110"/>
      <c r="C2" s="110"/>
      <c r="D2" s="110"/>
      <c r="E2" s="110"/>
      <c r="F2" s="110"/>
      <c r="G2" s="93" t="s">
        <v>79</v>
      </c>
      <c r="H2" s="108">
        <f>SUMIF(A5:A101,G2,H5:H101)</f>
        <v>1772.88</v>
      </c>
      <c r="I2" s="109"/>
    </row>
    <row r="3" spans="1:13" ht="31.5" customHeight="1" x14ac:dyDescent="0.25">
      <c r="A3" s="94"/>
      <c r="B3" s="95"/>
      <c r="C3" s="96"/>
      <c r="D3" s="94"/>
      <c r="E3" s="97"/>
      <c r="F3" s="94"/>
      <c r="G3" s="98"/>
      <c r="H3" s="94"/>
      <c r="I3" s="99"/>
    </row>
    <row r="4" spans="1:13" s="3" customFormat="1" ht="33" customHeight="1" x14ac:dyDescent="0.25">
      <c r="A4" s="83" t="s">
        <v>173</v>
      </c>
      <c r="B4" s="84" t="s">
        <v>174</v>
      </c>
      <c r="C4" s="102" t="s">
        <v>185</v>
      </c>
      <c r="D4" s="85" t="s">
        <v>175</v>
      </c>
      <c r="E4" s="85" t="s">
        <v>176</v>
      </c>
      <c r="F4" s="102" t="s">
        <v>186</v>
      </c>
      <c r="G4" s="85" t="s">
        <v>187</v>
      </c>
      <c r="H4" s="85" t="s">
        <v>183</v>
      </c>
      <c r="I4" s="86" t="s">
        <v>181</v>
      </c>
    </row>
    <row r="5" spans="1:13" s="3" customFormat="1" x14ac:dyDescent="0.25">
      <c r="A5" s="87" t="s">
        <v>77</v>
      </c>
      <c r="B5" s="92" t="s">
        <v>193</v>
      </c>
      <c r="C5" s="91">
        <f t="shared" ref="C5:C36" si="0">(E5-D5)/D5</f>
        <v>0.31493506493506485</v>
      </c>
      <c r="D5" s="88">
        <v>3.08</v>
      </c>
      <c r="E5" s="88">
        <v>4.05</v>
      </c>
      <c r="F5" s="89">
        <f t="shared" ref="F5:F36" si="1">_xlfn.RANK.EQ(C5,$C$5:$C$101,0)</f>
        <v>39</v>
      </c>
      <c r="G5" s="103">
        <v>4</v>
      </c>
      <c r="H5" s="89">
        <v>12.32</v>
      </c>
      <c r="I5" s="90" t="str">
        <f t="shared" ref="I5:I36" si="2">IF(G5&lt;=3,"bestellen",IF(G5&lt;=5,"knapp",""))</f>
        <v>knapp</v>
      </c>
      <c r="K5" s="4"/>
      <c r="L5" s="4"/>
      <c r="M5" s="4"/>
    </row>
    <row r="6" spans="1:13" s="3" customFormat="1" x14ac:dyDescent="0.25">
      <c r="A6" s="87" t="s">
        <v>77</v>
      </c>
      <c r="B6" s="92" t="s">
        <v>191</v>
      </c>
      <c r="C6" s="91">
        <f t="shared" si="0"/>
        <v>0.20218579234972683</v>
      </c>
      <c r="D6" s="88">
        <v>1.83</v>
      </c>
      <c r="E6" s="88">
        <v>2.2000000000000002</v>
      </c>
      <c r="F6" s="89">
        <f t="shared" si="1"/>
        <v>91</v>
      </c>
      <c r="G6" s="103">
        <v>22</v>
      </c>
      <c r="H6" s="89">
        <v>40.260000000000005</v>
      </c>
      <c r="I6" s="90" t="str">
        <f t="shared" si="2"/>
        <v/>
      </c>
    </row>
    <row r="7" spans="1:13" s="3" customFormat="1" x14ac:dyDescent="0.25">
      <c r="A7" s="87" t="s">
        <v>77</v>
      </c>
      <c r="B7" s="92" t="s">
        <v>194</v>
      </c>
      <c r="C7" s="91">
        <f t="shared" si="0"/>
        <v>0.1977715877437326</v>
      </c>
      <c r="D7" s="88">
        <v>3.59</v>
      </c>
      <c r="E7" s="88">
        <v>4.3</v>
      </c>
      <c r="F7" s="89">
        <f t="shared" si="1"/>
        <v>92</v>
      </c>
      <c r="G7" s="103">
        <v>11</v>
      </c>
      <c r="H7" s="89">
        <v>39.489999999999995</v>
      </c>
      <c r="I7" s="90" t="str">
        <f t="shared" si="2"/>
        <v/>
      </c>
    </row>
    <row r="8" spans="1:13" s="3" customFormat="1" x14ac:dyDescent="0.25">
      <c r="A8" s="87" t="s">
        <v>77</v>
      </c>
      <c r="B8" s="92" t="s">
        <v>197</v>
      </c>
      <c r="C8" s="91">
        <f t="shared" si="0"/>
        <v>0.19587628865979406</v>
      </c>
      <c r="D8" s="88">
        <v>4.8499999999999996</v>
      </c>
      <c r="E8" s="88">
        <v>5.8000000000000007</v>
      </c>
      <c r="F8" s="89">
        <f t="shared" si="1"/>
        <v>94</v>
      </c>
      <c r="G8" s="103">
        <v>23</v>
      </c>
      <c r="H8" s="89">
        <v>111.55</v>
      </c>
      <c r="I8" s="90" t="str">
        <f t="shared" si="2"/>
        <v/>
      </c>
    </row>
    <row r="9" spans="1:13" s="3" customFormat="1" x14ac:dyDescent="0.25">
      <c r="A9" s="87" t="s">
        <v>77</v>
      </c>
      <c r="B9" s="92" t="s">
        <v>196</v>
      </c>
      <c r="C9" s="91">
        <f t="shared" si="0"/>
        <v>0.19589977220956728</v>
      </c>
      <c r="D9" s="88">
        <v>4.3899999999999997</v>
      </c>
      <c r="E9" s="88">
        <v>5.25</v>
      </c>
      <c r="F9" s="89">
        <f t="shared" si="1"/>
        <v>93</v>
      </c>
      <c r="G9" s="103">
        <v>19</v>
      </c>
      <c r="H9" s="89">
        <v>83.41</v>
      </c>
      <c r="I9" s="90" t="str">
        <f t="shared" si="2"/>
        <v/>
      </c>
    </row>
    <row r="10" spans="1:13" s="3" customFormat="1" x14ac:dyDescent="0.25">
      <c r="A10" s="87" t="s">
        <v>77</v>
      </c>
      <c r="B10" s="92" t="s">
        <v>78</v>
      </c>
      <c r="C10" s="91">
        <f t="shared" si="0"/>
        <v>0.33093525179856131</v>
      </c>
      <c r="D10" s="88">
        <v>2.78</v>
      </c>
      <c r="E10" s="88">
        <v>3.7</v>
      </c>
      <c r="F10" s="89">
        <f t="shared" si="1"/>
        <v>33</v>
      </c>
      <c r="G10" s="103">
        <v>13</v>
      </c>
      <c r="H10" s="89">
        <v>36.14</v>
      </c>
      <c r="I10" s="90" t="str">
        <f t="shared" si="2"/>
        <v/>
      </c>
      <c r="K10" s="4"/>
      <c r="L10" s="4"/>
      <c r="M10" s="4"/>
    </row>
    <row r="11" spans="1:13" s="3" customFormat="1" x14ac:dyDescent="0.25">
      <c r="A11" s="87" t="s">
        <v>77</v>
      </c>
      <c r="B11" s="92" t="s">
        <v>195</v>
      </c>
      <c r="C11" s="91">
        <f t="shared" si="0"/>
        <v>0.208530805687204</v>
      </c>
      <c r="D11" s="88">
        <v>4.22</v>
      </c>
      <c r="E11" s="88">
        <v>5.1000000000000005</v>
      </c>
      <c r="F11" s="89">
        <f t="shared" si="1"/>
        <v>90</v>
      </c>
      <c r="G11" s="103">
        <v>18</v>
      </c>
      <c r="H11" s="89">
        <v>75.959999999999994</v>
      </c>
      <c r="I11" s="90" t="str">
        <f t="shared" si="2"/>
        <v/>
      </c>
    </row>
    <row r="12" spans="1:13" s="3" customFormat="1" x14ac:dyDescent="0.25">
      <c r="A12" s="87" t="s">
        <v>77</v>
      </c>
      <c r="B12" s="92" t="s">
        <v>190</v>
      </c>
      <c r="C12" s="91">
        <f t="shared" si="0"/>
        <v>0.19354838709677422</v>
      </c>
      <c r="D12" s="88">
        <v>1.55</v>
      </c>
      <c r="E12" s="88">
        <v>1.85</v>
      </c>
      <c r="F12" s="89">
        <f t="shared" si="1"/>
        <v>95</v>
      </c>
      <c r="G12" s="103">
        <v>19</v>
      </c>
      <c r="H12" s="89">
        <v>29.45</v>
      </c>
      <c r="I12" s="90" t="str">
        <f t="shared" si="2"/>
        <v/>
      </c>
    </row>
    <row r="13" spans="1:13" s="3" customFormat="1" x14ac:dyDescent="0.25">
      <c r="A13" s="87" t="s">
        <v>79</v>
      </c>
      <c r="B13" s="92" t="s">
        <v>80</v>
      </c>
      <c r="C13" s="91">
        <f t="shared" si="0"/>
        <v>0.25760649087221105</v>
      </c>
      <c r="D13" s="88">
        <v>4.93</v>
      </c>
      <c r="E13" s="88">
        <v>6.2</v>
      </c>
      <c r="F13" s="89">
        <f t="shared" si="1"/>
        <v>76</v>
      </c>
      <c r="G13" s="103">
        <v>11</v>
      </c>
      <c r="H13" s="89">
        <v>54.23</v>
      </c>
      <c r="I13" s="90" t="str">
        <f t="shared" si="2"/>
        <v/>
      </c>
    </row>
    <row r="14" spans="1:13" s="3" customFormat="1" x14ac:dyDescent="0.25">
      <c r="A14" s="87" t="s">
        <v>79</v>
      </c>
      <c r="B14" s="92" t="s">
        <v>81</v>
      </c>
      <c r="C14" s="91">
        <f t="shared" si="0"/>
        <v>0.34052388289676438</v>
      </c>
      <c r="D14" s="88">
        <v>6.49</v>
      </c>
      <c r="E14" s="88">
        <v>8.7000000000000011</v>
      </c>
      <c r="F14" s="89">
        <f t="shared" si="1"/>
        <v>25</v>
      </c>
      <c r="G14" s="103">
        <v>6</v>
      </c>
      <c r="H14" s="89">
        <v>38.94</v>
      </c>
      <c r="I14" s="90" t="str">
        <f t="shared" si="2"/>
        <v/>
      </c>
    </row>
    <row r="15" spans="1:13" s="3" customFormat="1" x14ac:dyDescent="0.25">
      <c r="A15" s="87" t="s">
        <v>79</v>
      </c>
      <c r="B15" s="92" t="s">
        <v>82</v>
      </c>
      <c r="C15" s="91">
        <f t="shared" si="0"/>
        <v>0.31899641577060955</v>
      </c>
      <c r="D15" s="88">
        <v>13.95</v>
      </c>
      <c r="E15" s="88">
        <v>18.400000000000002</v>
      </c>
      <c r="F15" s="89">
        <f t="shared" si="1"/>
        <v>37</v>
      </c>
      <c r="G15" s="103">
        <v>24</v>
      </c>
      <c r="H15" s="89">
        <v>334.79999999999995</v>
      </c>
      <c r="I15" s="90" t="str">
        <f t="shared" si="2"/>
        <v/>
      </c>
    </row>
    <row r="16" spans="1:13" s="3" customFormat="1" x14ac:dyDescent="0.25">
      <c r="A16" s="87" t="s">
        <v>79</v>
      </c>
      <c r="B16" s="92" t="s">
        <v>83</v>
      </c>
      <c r="C16" s="91">
        <f t="shared" si="0"/>
        <v>0.31489841986455996</v>
      </c>
      <c r="D16" s="88">
        <v>8.86</v>
      </c>
      <c r="E16" s="88">
        <v>11.65</v>
      </c>
      <c r="F16" s="89">
        <f t="shared" si="1"/>
        <v>40</v>
      </c>
      <c r="G16" s="103">
        <v>14</v>
      </c>
      <c r="H16" s="89">
        <v>124.03999999999999</v>
      </c>
      <c r="I16" s="90" t="str">
        <f t="shared" si="2"/>
        <v/>
      </c>
    </row>
    <row r="17" spans="1:9" s="3" customFormat="1" x14ac:dyDescent="0.25">
      <c r="A17" s="87" t="s">
        <v>79</v>
      </c>
      <c r="B17" s="92" t="s">
        <v>84</v>
      </c>
      <c r="C17" s="91">
        <f t="shared" si="0"/>
        <v>0.2308868501529053</v>
      </c>
      <c r="D17" s="88">
        <v>6.54</v>
      </c>
      <c r="E17" s="88">
        <v>8.0500000000000007</v>
      </c>
      <c r="F17" s="89">
        <f t="shared" si="1"/>
        <v>86</v>
      </c>
      <c r="G17" s="103">
        <v>10</v>
      </c>
      <c r="H17" s="89">
        <v>65.400000000000006</v>
      </c>
      <c r="I17" s="90" t="str">
        <f t="shared" si="2"/>
        <v/>
      </c>
    </row>
    <row r="18" spans="1:9" s="3" customFormat="1" x14ac:dyDescent="0.25">
      <c r="A18" s="87" t="s">
        <v>79</v>
      </c>
      <c r="B18" s="92" t="s">
        <v>85</v>
      </c>
      <c r="C18" s="91">
        <f t="shared" si="0"/>
        <v>0.27054361567635909</v>
      </c>
      <c r="D18" s="88">
        <v>15.82</v>
      </c>
      <c r="E18" s="88">
        <v>20.100000000000001</v>
      </c>
      <c r="F18" s="89">
        <f t="shared" si="1"/>
        <v>72</v>
      </c>
      <c r="G18" s="103">
        <v>12</v>
      </c>
      <c r="H18" s="89">
        <v>189.84</v>
      </c>
      <c r="I18" s="90" t="str">
        <f t="shared" si="2"/>
        <v/>
      </c>
    </row>
    <row r="19" spans="1:9" s="3" customFormat="1" x14ac:dyDescent="0.25">
      <c r="A19" s="87" t="s">
        <v>79</v>
      </c>
      <c r="B19" s="92" t="s">
        <v>86</v>
      </c>
      <c r="C19" s="91">
        <f t="shared" si="0"/>
        <v>0.29166666666666669</v>
      </c>
      <c r="D19" s="88">
        <v>6</v>
      </c>
      <c r="E19" s="88">
        <v>7.75</v>
      </c>
      <c r="F19" s="89">
        <f t="shared" si="1"/>
        <v>61</v>
      </c>
      <c r="G19" s="103">
        <v>10</v>
      </c>
      <c r="H19" s="89">
        <v>60</v>
      </c>
      <c r="I19" s="90" t="str">
        <f t="shared" si="2"/>
        <v/>
      </c>
    </row>
    <row r="20" spans="1:9" s="3" customFormat="1" x14ac:dyDescent="0.25">
      <c r="A20" s="87" t="s">
        <v>79</v>
      </c>
      <c r="B20" s="92" t="s">
        <v>87</v>
      </c>
      <c r="C20" s="91">
        <f t="shared" si="0"/>
        <v>0.27749576988155678</v>
      </c>
      <c r="D20" s="88">
        <v>5.91</v>
      </c>
      <c r="E20" s="88">
        <v>7.5500000000000007</v>
      </c>
      <c r="F20" s="89">
        <f t="shared" si="1"/>
        <v>67</v>
      </c>
      <c r="G20" s="103">
        <v>15</v>
      </c>
      <c r="H20" s="89">
        <v>88.65</v>
      </c>
      <c r="I20" s="90" t="str">
        <f t="shared" si="2"/>
        <v/>
      </c>
    </row>
    <row r="21" spans="1:9" s="3" customFormat="1" x14ac:dyDescent="0.25">
      <c r="A21" s="87" t="s">
        <v>79</v>
      </c>
      <c r="B21" s="92" t="s">
        <v>88</v>
      </c>
      <c r="C21" s="91">
        <f t="shared" si="0"/>
        <v>0.3465553235908142</v>
      </c>
      <c r="D21" s="88">
        <v>4.79</v>
      </c>
      <c r="E21" s="88">
        <v>6.45</v>
      </c>
      <c r="F21" s="89">
        <f t="shared" si="1"/>
        <v>24</v>
      </c>
      <c r="G21" s="103">
        <v>12</v>
      </c>
      <c r="H21" s="89">
        <v>57.480000000000004</v>
      </c>
      <c r="I21" s="90" t="str">
        <f t="shared" si="2"/>
        <v/>
      </c>
    </row>
    <row r="22" spans="1:9" s="3" customFormat="1" x14ac:dyDescent="0.25">
      <c r="A22" s="87" t="s">
        <v>79</v>
      </c>
      <c r="B22" s="92" t="s">
        <v>89</v>
      </c>
      <c r="C22" s="91">
        <f t="shared" si="0"/>
        <v>0.2745098039215686</v>
      </c>
      <c r="D22" s="88">
        <v>5.61</v>
      </c>
      <c r="E22" s="88">
        <v>7.15</v>
      </c>
      <c r="F22" s="89">
        <f t="shared" si="1"/>
        <v>70</v>
      </c>
      <c r="G22" s="103">
        <v>6</v>
      </c>
      <c r="H22" s="89">
        <v>33.660000000000004</v>
      </c>
      <c r="I22" s="90" t="str">
        <f t="shared" si="2"/>
        <v/>
      </c>
    </row>
    <row r="23" spans="1:9" s="3" customFormat="1" x14ac:dyDescent="0.25">
      <c r="A23" s="87" t="s">
        <v>79</v>
      </c>
      <c r="B23" s="92" t="s">
        <v>90</v>
      </c>
      <c r="C23" s="91">
        <f t="shared" si="0"/>
        <v>0.30560928433268858</v>
      </c>
      <c r="D23" s="88">
        <v>5.17</v>
      </c>
      <c r="E23" s="88">
        <v>6.75</v>
      </c>
      <c r="F23" s="89">
        <f t="shared" si="1"/>
        <v>47</v>
      </c>
      <c r="G23" s="103">
        <v>1</v>
      </c>
      <c r="H23" s="89">
        <v>5.17</v>
      </c>
      <c r="I23" s="90" t="str">
        <f t="shared" si="2"/>
        <v>bestellen</v>
      </c>
    </row>
    <row r="24" spans="1:9" s="3" customFormat="1" x14ac:dyDescent="0.25">
      <c r="A24" s="87" t="s">
        <v>79</v>
      </c>
      <c r="B24" s="92" t="s">
        <v>91</v>
      </c>
      <c r="C24" s="91">
        <f t="shared" si="0"/>
        <v>0.25984251968503946</v>
      </c>
      <c r="D24" s="88">
        <v>6.35</v>
      </c>
      <c r="E24" s="88">
        <v>8</v>
      </c>
      <c r="F24" s="89">
        <f t="shared" si="1"/>
        <v>75</v>
      </c>
      <c r="G24" s="103">
        <v>4</v>
      </c>
      <c r="H24" s="89">
        <v>25.4</v>
      </c>
      <c r="I24" s="90" t="str">
        <f t="shared" si="2"/>
        <v>knapp</v>
      </c>
    </row>
    <row r="25" spans="1:9" s="3" customFormat="1" x14ac:dyDescent="0.25">
      <c r="A25" s="87" t="s">
        <v>79</v>
      </c>
      <c r="B25" s="92" t="s">
        <v>92</v>
      </c>
      <c r="C25" s="91">
        <f t="shared" si="0"/>
        <v>0.30050505050505061</v>
      </c>
      <c r="D25" s="88">
        <v>3.96</v>
      </c>
      <c r="E25" s="88">
        <v>5.15</v>
      </c>
      <c r="F25" s="89">
        <f t="shared" si="1"/>
        <v>52</v>
      </c>
      <c r="G25" s="103">
        <v>1</v>
      </c>
      <c r="H25" s="89">
        <v>3.96</v>
      </c>
      <c r="I25" s="90" t="str">
        <f t="shared" si="2"/>
        <v>bestellen</v>
      </c>
    </row>
    <row r="26" spans="1:9" s="3" customFormat="1" x14ac:dyDescent="0.25">
      <c r="A26" s="87" t="s">
        <v>79</v>
      </c>
      <c r="B26" s="92" t="s">
        <v>93</v>
      </c>
      <c r="C26" s="91">
        <f t="shared" si="0"/>
        <v>0.30102040816326547</v>
      </c>
      <c r="D26" s="88">
        <v>3.92</v>
      </c>
      <c r="E26" s="88">
        <v>5.1000000000000005</v>
      </c>
      <c r="F26" s="89">
        <f t="shared" si="1"/>
        <v>50</v>
      </c>
      <c r="G26" s="103">
        <v>1</v>
      </c>
      <c r="H26" s="89">
        <v>3.92</v>
      </c>
      <c r="I26" s="90" t="str">
        <f t="shared" si="2"/>
        <v>bestellen</v>
      </c>
    </row>
    <row r="27" spans="1:9" s="3" customFormat="1" x14ac:dyDescent="0.25">
      <c r="A27" s="87" t="s">
        <v>79</v>
      </c>
      <c r="B27" s="92" t="s">
        <v>94</v>
      </c>
      <c r="C27" s="91">
        <f t="shared" si="0"/>
        <v>0.23794212218649524</v>
      </c>
      <c r="D27" s="88">
        <v>9.33</v>
      </c>
      <c r="E27" s="88">
        <v>11.55</v>
      </c>
      <c r="F27" s="89">
        <f t="shared" si="1"/>
        <v>83</v>
      </c>
      <c r="G27" s="103">
        <v>16</v>
      </c>
      <c r="H27" s="89">
        <v>149.28</v>
      </c>
      <c r="I27" s="90" t="str">
        <f t="shared" si="2"/>
        <v/>
      </c>
    </row>
    <row r="28" spans="1:9" s="3" customFormat="1" x14ac:dyDescent="0.25">
      <c r="A28" s="87" t="s">
        <v>79</v>
      </c>
      <c r="B28" s="92" t="s">
        <v>95</v>
      </c>
      <c r="C28" s="91">
        <f t="shared" si="0"/>
        <v>0.31465517241379315</v>
      </c>
      <c r="D28" s="88">
        <v>11.6</v>
      </c>
      <c r="E28" s="88">
        <v>15.25</v>
      </c>
      <c r="F28" s="89">
        <f t="shared" si="1"/>
        <v>41</v>
      </c>
      <c r="G28" s="103">
        <v>0</v>
      </c>
      <c r="H28" s="89">
        <v>0</v>
      </c>
      <c r="I28" s="90" t="str">
        <f t="shared" si="2"/>
        <v>bestellen</v>
      </c>
    </row>
    <row r="29" spans="1:9" s="3" customFormat="1" x14ac:dyDescent="0.25">
      <c r="A29" s="87" t="s">
        <v>79</v>
      </c>
      <c r="B29" s="92" t="s">
        <v>96</v>
      </c>
      <c r="C29" s="91">
        <f t="shared" si="0"/>
        <v>0.25593542260208946</v>
      </c>
      <c r="D29" s="88">
        <v>21.06</v>
      </c>
      <c r="E29" s="88">
        <v>26.450000000000003</v>
      </c>
      <c r="F29" s="89">
        <f t="shared" si="1"/>
        <v>78</v>
      </c>
      <c r="G29" s="103">
        <v>3</v>
      </c>
      <c r="H29" s="89">
        <v>63.179999999999993</v>
      </c>
      <c r="I29" s="90" t="str">
        <f t="shared" si="2"/>
        <v>bestellen</v>
      </c>
    </row>
    <row r="30" spans="1:9" s="3" customFormat="1" x14ac:dyDescent="0.25">
      <c r="A30" s="87" t="s">
        <v>79</v>
      </c>
      <c r="B30" s="92" t="s">
        <v>97</v>
      </c>
      <c r="C30" s="91">
        <f t="shared" si="0"/>
        <v>0.23552123552123577</v>
      </c>
      <c r="D30" s="88">
        <v>7.77</v>
      </c>
      <c r="E30" s="88">
        <v>9.6000000000000014</v>
      </c>
      <c r="F30" s="89">
        <f t="shared" si="1"/>
        <v>84</v>
      </c>
      <c r="G30" s="103">
        <v>15</v>
      </c>
      <c r="H30" s="89">
        <v>116.55</v>
      </c>
      <c r="I30" s="90" t="str">
        <f t="shared" si="2"/>
        <v/>
      </c>
    </row>
    <row r="31" spans="1:9" s="3" customFormat="1" x14ac:dyDescent="0.25">
      <c r="A31" s="87" t="s">
        <v>79</v>
      </c>
      <c r="B31" s="92" t="s">
        <v>98</v>
      </c>
      <c r="C31" s="91">
        <f t="shared" si="0"/>
        <v>0.31057268722466963</v>
      </c>
      <c r="D31" s="88">
        <v>9.08</v>
      </c>
      <c r="E31" s="88">
        <v>11.9</v>
      </c>
      <c r="F31" s="89">
        <f t="shared" si="1"/>
        <v>44</v>
      </c>
      <c r="G31" s="103">
        <v>12</v>
      </c>
      <c r="H31" s="89">
        <v>108.96000000000001</v>
      </c>
      <c r="I31" s="90" t="str">
        <f t="shared" si="2"/>
        <v/>
      </c>
    </row>
    <row r="32" spans="1:9" s="3" customFormat="1" x14ac:dyDescent="0.25">
      <c r="A32" s="87" t="s">
        <v>79</v>
      </c>
      <c r="B32" s="92" t="s">
        <v>99</v>
      </c>
      <c r="C32" s="91">
        <f t="shared" si="0"/>
        <v>0.33458646616541354</v>
      </c>
      <c r="D32" s="88">
        <v>5.32</v>
      </c>
      <c r="E32" s="88">
        <v>7.1000000000000005</v>
      </c>
      <c r="F32" s="89">
        <f t="shared" si="1"/>
        <v>32</v>
      </c>
      <c r="G32" s="103">
        <v>21</v>
      </c>
      <c r="H32" s="89">
        <v>111.72</v>
      </c>
      <c r="I32" s="90" t="str">
        <f t="shared" si="2"/>
        <v/>
      </c>
    </row>
    <row r="33" spans="1:9" s="3" customFormat="1" x14ac:dyDescent="0.25">
      <c r="A33" s="87" t="s">
        <v>79</v>
      </c>
      <c r="B33" s="92" t="s">
        <v>100</v>
      </c>
      <c r="C33" s="91">
        <f t="shared" si="0"/>
        <v>0.36828644501278779</v>
      </c>
      <c r="D33" s="88">
        <v>3.91</v>
      </c>
      <c r="E33" s="88">
        <v>5.3500000000000005</v>
      </c>
      <c r="F33" s="89">
        <f t="shared" si="1"/>
        <v>19</v>
      </c>
      <c r="G33" s="103">
        <v>10</v>
      </c>
      <c r="H33" s="89">
        <v>39.1</v>
      </c>
      <c r="I33" s="90" t="str">
        <f t="shared" si="2"/>
        <v/>
      </c>
    </row>
    <row r="34" spans="1:9" s="3" customFormat="1" x14ac:dyDescent="0.25">
      <c r="A34" s="87" t="s">
        <v>79</v>
      </c>
      <c r="B34" s="92" t="s">
        <v>101</v>
      </c>
      <c r="C34" s="91">
        <f t="shared" si="0"/>
        <v>0.28803245436105496</v>
      </c>
      <c r="D34" s="88">
        <v>4.93</v>
      </c>
      <c r="E34" s="88">
        <v>6.3500000000000005</v>
      </c>
      <c r="F34" s="89">
        <f t="shared" si="1"/>
        <v>63</v>
      </c>
      <c r="G34" s="103">
        <v>20</v>
      </c>
      <c r="H34" s="89">
        <v>98.6</v>
      </c>
      <c r="I34" s="90" t="str">
        <f t="shared" si="2"/>
        <v/>
      </c>
    </row>
    <row r="35" spans="1:9" s="3" customFormat="1" x14ac:dyDescent="0.25">
      <c r="A35" s="87" t="s">
        <v>102</v>
      </c>
      <c r="B35" s="92" t="s">
        <v>103</v>
      </c>
      <c r="C35" s="91">
        <f t="shared" si="0"/>
        <v>0.40875668449197872</v>
      </c>
      <c r="D35" s="88">
        <v>29.92</v>
      </c>
      <c r="E35" s="88">
        <v>42.150000000000006</v>
      </c>
      <c r="F35" s="89">
        <f t="shared" si="1"/>
        <v>6</v>
      </c>
      <c r="G35" s="103">
        <v>11</v>
      </c>
      <c r="H35" s="89">
        <v>329.12</v>
      </c>
      <c r="I35" s="90" t="str">
        <f t="shared" si="2"/>
        <v/>
      </c>
    </row>
    <row r="36" spans="1:9" s="3" customFormat="1" x14ac:dyDescent="0.25">
      <c r="A36" s="87" t="s">
        <v>102</v>
      </c>
      <c r="B36" s="92" t="s">
        <v>104</v>
      </c>
      <c r="C36" s="91">
        <f t="shared" si="0"/>
        <v>0.41596638655462193</v>
      </c>
      <c r="D36" s="88">
        <v>23.8</v>
      </c>
      <c r="E36" s="88">
        <v>33.700000000000003</v>
      </c>
      <c r="F36" s="89">
        <f t="shared" si="1"/>
        <v>4</v>
      </c>
      <c r="G36" s="103">
        <v>11</v>
      </c>
      <c r="H36" s="89">
        <v>261.8</v>
      </c>
      <c r="I36" s="90" t="str">
        <f t="shared" si="2"/>
        <v/>
      </c>
    </row>
    <row r="37" spans="1:9" s="3" customFormat="1" x14ac:dyDescent="0.25">
      <c r="A37" s="87" t="s">
        <v>102</v>
      </c>
      <c r="B37" s="92" t="s">
        <v>105</v>
      </c>
      <c r="C37" s="91">
        <f t="shared" ref="C37:C68" si="3">(E37-D37)/D37</f>
        <v>0.40903686087990504</v>
      </c>
      <c r="D37" s="88">
        <v>25.23</v>
      </c>
      <c r="E37" s="88">
        <v>35.550000000000004</v>
      </c>
      <c r="F37" s="89">
        <f t="shared" ref="F37:F68" si="4">_xlfn.RANK.EQ(C37,$C$5:$C$101,0)</f>
        <v>5</v>
      </c>
      <c r="G37" s="103">
        <v>3</v>
      </c>
      <c r="H37" s="89">
        <v>75.69</v>
      </c>
      <c r="I37" s="90" t="str">
        <f t="shared" ref="I37:I68" si="5">IF(G37&lt;=3,"bestellen",IF(G37&lt;=5,"knapp",""))</f>
        <v>bestellen</v>
      </c>
    </row>
    <row r="38" spans="1:9" s="3" customFormat="1" x14ac:dyDescent="0.25">
      <c r="A38" s="87" t="s">
        <v>102</v>
      </c>
      <c r="B38" s="92" t="s">
        <v>106</v>
      </c>
      <c r="C38" s="91">
        <f t="shared" si="3"/>
        <v>0.43141718838930004</v>
      </c>
      <c r="D38" s="88">
        <v>17.57</v>
      </c>
      <c r="E38" s="88">
        <v>25.150000000000002</v>
      </c>
      <c r="F38" s="89">
        <f t="shared" si="4"/>
        <v>2</v>
      </c>
      <c r="G38" s="103">
        <v>9</v>
      </c>
      <c r="H38" s="89">
        <v>158.13</v>
      </c>
      <c r="I38" s="90" t="str">
        <f t="shared" si="5"/>
        <v/>
      </c>
    </row>
    <row r="39" spans="1:9" s="3" customFormat="1" x14ac:dyDescent="0.25">
      <c r="A39" s="87" t="s">
        <v>102</v>
      </c>
      <c r="B39" s="92" t="s">
        <v>107</v>
      </c>
      <c r="C39" s="91">
        <f t="shared" si="3"/>
        <v>0.29958487084870855</v>
      </c>
      <c r="D39" s="88">
        <v>43.36</v>
      </c>
      <c r="E39" s="88">
        <v>56.35</v>
      </c>
      <c r="F39" s="89">
        <f t="shared" si="4"/>
        <v>55</v>
      </c>
      <c r="G39" s="103">
        <v>13</v>
      </c>
      <c r="H39" s="89">
        <v>563.67999999999995</v>
      </c>
      <c r="I39" s="90" t="str">
        <f t="shared" si="5"/>
        <v/>
      </c>
    </row>
    <row r="40" spans="1:9" s="3" customFormat="1" x14ac:dyDescent="0.25">
      <c r="A40" s="87" t="s">
        <v>102</v>
      </c>
      <c r="B40" s="92" t="s">
        <v>108</v>
      </c>
      <c r="C40" s="91">
        <f t="shared" si="3"/>
        <v>0.33989145183175035</v>
      </c>
      <c r="D40" s="88">
        <v>29.48</v>
      </c>
      <c r="E40" s="88">
        <v>39.5</v>
      </c>
      <c r="F40" s="89">
        <f t="shared" si="4"/>
        <v>27</v>
      </c>
      <c r="G40" s="103">
        <v>22</v>
      </c>
      <c r="H40" s="89">
        <v>648.56000000000006</v>
      </c>
      <c r="I40" s="90" t="str">
        <f t="shared" si="5"/>
        <v/>
      </c>
    </row>
    <row r="41" spans="1:9" s="3" customFormat="1" x14ac:dyDescent="0.25">
      <c r="A41" s="87" t="s">
        <v>102</v>
      </c>
      <c r="B41" s="92" t="s">
        <v>198</v>
      </c>
      <c r="C41" s="91">
        <f t="shared" si="3"/>
        <v>0.34050546448087426</v>
      </c>
      <c r="D41" s="88">
        <v>29.28</v>
      </c>
      <c r="E41" s="88">
        <v>39.25</v>
      </c>
      <c r="F41" s="89">
        <f t="shared" si="4"/>
        <v>26</v>
      </c>
      <c r="G41" s="103">
        <v>25</v>
      </c>
      <c r="H41" s="89">
        <v>732</v>
      </c>
      <c r="I41" s="90" t="str">
        <f t="shared" si="5"/>
        <v/>
      </c>
    </row>
    <row r="42" spans="1:9" s="3" customFormat="1" x14ac:dyDescent="0.25">
      <c r="A42" s="87" t="s">
        <v>102</v>
      </c>
      <c r="B42" s="92" t="s">
        <v>109</v>
      </c>
      <c r="C42" s="91">
        <f t="shared" si="3"/>
        <v>0.36134241736058542</v>
      </c>
      <c r="D42" s="88">
        <v>39.630000000000003</v>
      </c>
      <c r="E42" s="88">
        <v>53.95</v>
      </c>
      <c r="F42" s="89">
        <f t="shared" si="4"/>
        <v>21</v>
      </c>
      <c r="G42" s="103">
        <v>4</v>
      </c>
      <c r="H42" s="89">
        <v>158.52000000000001</v>
      </c>
      <c r="I42" s="90" t="str">
        <f t="shared" si="5"/>
        <v>knapp</v>
      </c>
    </row>
    <row r="43" spans="1:9" s="3" customFormat="1" x14ac:dyDescent="0.25">
      <c r="A43" s="87" t="s">
        <v>102</v>
      </c>
      <c r="B43" s="92" t="s">
        <v>110</v>
      </c>
      <c r="C43" s="91">
        <f t="shared" si="3"/>
        <v>0.38933927847588151</v>
      </c>
      <c r="D43" s="88">
        <v>49.34</v>
      </c>
      <c r="E43" s="88">
        <v>68.55</v>
      </c>
      <c r="F43" s="89">
        <f t="shared" si="4"/>
        <v>12</v>
      </c>
      <c r="G43" s="103">
        <v>24</v>
      </c>
      <c r="H43" s="89">
        <v>1184.1600000000001</v>
      </c>
      <c r="I43" s="90" t="str">
        <f t="shared" si="5"/>
        <v/>
      </c>
    </row>
    <row r="44" spans="1:9" s="3" customFormat="1" x14ac:dyDescent="0.25">
      <c r="A44" s="87" t="s">
        <v>102</v>
      </c>
      <c r="B44" s="92" t="s">
        <v>111</v>
      </c>
      <c r="C44" s="91">
        <f t="shared" si="3"/>
        <v>0.3687150837988829</v>
      </c>
      <c r="D44" s="88">
        <v>25.06</v>
      </c>
      <c r="E44" s="88">
        <v>34.300000000000004</v>
      </c>
      <c r="F44" s="89">
        <f t="shared" si="4"/>
        <v>18</v>
      </c>
      <c r="G44" s="103">
        <v>21</v>
      </c>
      <c r="H44" s="89">
        <v>526.26</v>
      </c>
      <c r="I44" s="90" t="str">
        <f t="shared" si="5"/>
        <v/>
      </c>
    </row>
    <row r="45" spans="1:9" s="3" customFormat="1" x14ac:dyDescent="0.25">
      <c r="A45" s="87" t="s">
        <v>102</v>
      </c>
      <c r="B45" s="92" t="s">
        <v>112</v>
      </c>
      <c r="C45" s="91">
        <f t="shared" si="3"/>
        <v>0.44389027431421457</v>
      </c>
      <c r="D45" s="88">
        <v>20.05</v>
      </c>
      <c r="E45" s="88">
        <v>28.950000000000003</v>
      </c>
      <c r="F45" s="89">
        <f t="shared" si="4"/>
        <v>1</v>
      </c>
      <c r="G45" s="103">
        <v>15</v>
      </c>
      <c r="H45" s="89">
        <v>300.75</v>
      </c>
      <c r="I45" s="90" t="str">
        <f t="shared" si="5"/>
        <v/>
      </c>
    </row>
    <row r="46" spans="1:9" s="3" customFormat="1" x14ac:dyDescent="0.25">
      <c r="A46" s="87" t="s">
        <v>102</v>
      </c>
      <c r="B46" s="92" t="s">
        <v>113</v>
      </c>
      <c r="C46" s="91">
        <f t="shared" si="3"/>
        <v>0.33512544802867383</v>
      </c>
      <c r="D46" s="88">
        <v>11.16</v>
      </c>
      <c r="E46" s="88">
        <v>14.9</v>
      </c>
      <c r="F46" s="89">
        <f t="shared" si="4"/>
        <v>31</v>
      </c>
      <c r="G46" s="103">
        <v>12</v>
      </c>
      <c r="H46" s="89">
        <v>133.92000000000002</v>
      </c>
      <c r="I46" s="90" t="str">
        <f t="shared" si="5"/>
        <v/>
      </c>
    </row>
    <row r="47" spans="1:9" s="3" customFormat="1" x14ac:dyDescent="0.25">
      <c r="A47" s="87" t="s">
        <v>102</v>
      </c>
      <c r="B47" s="92" t="s">
        <v>114</v>
      </c>
      <c r="C47" s="91">
        <f t="shared" si="3"/>
        <v>0.40446876424988604</v>
      </c>
      <c r="D47" s="88">
        <v>21.93</v>
      </c>
      <c r="E47" s="88">
        <v>30.8</v>
      </c>
      <c r="F47" s="89">
        <f t="shared" si="4"/>
        <v>9</v>
      </c>
      <c r="G47" s="103">
        <v>1</v>
      </c>
      <c r="H47" s="89">
        <v>21.93</v>
      </c>
      <c r="I47" s="90" t="str">
        <f t="shared" si="5"/>
        <v>bestellen</v>
      </c>
    </row>
    <row r="48" spans="1:9" s="3" customFormat="1" x14ac:dyDescent="0.25">
      <c r="A48" s="87" t="s">
        <v>102</v>
      </c>
      <c r="B48" s="92" t="s">
        <v>115</v>
      </c>
      <c r="C48" s="91">
        <f t="shared" si="3"/>
        <v>0.27071823204419898</v>
      </c>
      <c r="D48" s="88">
        <v>1.81</v>
      </c>
      <c r="E48" s="88">
        <v>2.3000000000000003</v>
      </c>
      <c r="F48" s="89">
        <f t="shared" si="4"/>
        <v>71</v>
      </c>
      <c r="G48" s="103">
        <v>14</v>
      </c>
      <c r="H48" s="89">
        <v>25.34</v>
      </c>
      <c r="I48" s="90" t="str">
        <f t="shared" si="5"/>
        <v/>
      </c>
    </row>
    <row r="49" spans="1:9" s="3" customFormat="1" x14ac:dyDescent="0.25">
      <c r="A49" s="87" t="s">
        <v>102</v>
      </c>
      <c r="B49" s="92" t="s">
        <v>116</v>
      </c>
      <c r="C49" s="91">
        <f t="shared" si="3"/>
        <v>0.39700641482537435</v>
      </c>
      <c r="D49" s="88">
        <v>56.12</v>
      </c>
      <c r="E49" s="88">
        <v>78.400000000000006</v>
      </c>
      <c r="F49" s="89">
        <f t="shared" si="4"/>
        <v>10</v>
      </c>
      <c r="G49" s="103">
        <v>12</v>
      </c>
      <c r="H49" s="89">
        <v>673.43999999999994</v>
      </c>
      <c r="I49" s="90" t="str">
        <f t="shared" si="5"/>
        <v/>
      </c>
    </row>
    <row r="50" spans="1:9" s="3" customFormat="1" x14ac:dyDescent="0.25">
      <c r="A50" s="87" t="s">
        <v>102</v>
      </c>
      <c r="B50" s="92" t="s">
        <v>117</v>
      </c>
      <c r="C50" s="91">
        <f t="shared" si="3"/>
        <v>0.37140559018700997</v>
      </c>
      <c r="D50" s="88">
        <v>49.73</v>
      </c>
      <c r="E50" s="88">
        <v>68.2</v>
      </c>
      <c r="F50" s="89">
        <f t="shared" si="4"/>
        <v>17</v>
      </c>
      <c r="G50" s="103">
        <v>10</v>
      </c>
      <c r="H50" s="89">
        <v>497.29999999999995</v>
      </c>
      <c r="I50" s="90" t="str">
        <f t="shared" si="5"/>
        <v/>
      </c>
    </row>
    <row r="51" spans="1:9" s="3" customFormat="1" x14ac:dyDescent="0.25">
      <c r="A51" s="87" t="s">
        <v>102</v>
      </c>
      <c r="B51" s="92" t="s">
        <v>118</v>
      </c>
      <c r="C51" s="91">
        <f t="shared" si="3"/>
        <v>0.36154436205574025</v>
      </c>
      <c r="D51" s="88">
        <v>39.11</v>
      </c>
      <c r="E51" s="88">
        <v>53.25</v>
      </c>
      <c r="F51" s="89">
        <f t="shared" si="4"/>
        <v>20</v>
      </c>
      <c r="G51" s="103">
        <v>2</v>
      </c>
      <c r="H51" s="89">
        <v>78.22</v>
      </c>
      <c r="I51" s="90" t="str">
        <f t="shared" si="5"/>
        <v>bestellen</v>
      </c>
    </row>
    <row r="52" spans="1:9" s="3" customFormat="1" x14ac:dyDescent="0.25">
      <c r="A52" s="87" t="s">
        <v>102</v>
      </c>
      <c r="B52" s="92" t="s">
        <v>119</v>
      </c>
      <c r="C52" s="91">
        <f t="shared" si="3"/>
        <v>0.36019090398652459</v>
      </c>
      <c r="D52" s="88">
        <v>35.619999999999997</v>
      </c>
      <c r="E52" s="88">
        <v>48.45</v>
      </c>
      <c r="F52" s="89">
        <f t="shared" si="4"/>
        <v>22</v>
      </c>
      <c r="G52" s="103">
        <v>2</v>
      </c>
      <c r="H52" s="89">
        <v>71.239999999999995</v>
      </c>
      <c r="I52" s="90" t="str">
        <f t="shared" si="5"/>
        <v>bestellen</v>
      </c>
    </row>
    <row r="53" spans="1:9" s="3" customFormat="1" x14ac:dyDescent="0.25">
      <c r="A53" s="87" t="s">
        <v>102</v>
      </c>
      <c r="B53" s="92" t="s">
        <v>120</v>
      </c>
      <c r="C53" s="91">
        <f t="shared" si="3"/>
        <v>0.33631864246995058</v>
      </c>
      <c r="D53" s="88">
        <v>42.43</v>
      </c>
      <c r="E53" s="88">
        <v>56.7</v>
      </c>
      <c r="F53" s="89">
        <f t="shared" si="4"/>
        <v>30</v>
      </c>
      <c r="G53" s="103">
        <v>23</v>
      </c>
      <c r="H53" s="89">
        <v>975.89</v>
      </c>
      <c r="I53" s="90" t="str">
        <f t="shared" si="5"/>
        <v/>
      </c>
    </row>
    <row r="54" spans="1:9" s="3" customFormat="1" x14ac:dyDescent="0.25">
      <c r="A54" s="87" t="s">
        <v>102</v>
      </c>
      <c r="B54" s="92" t="s">
        <v>121</v>
      </c>
      <c r="C54" s="91">
        <f t="shared" si="3"/>
        <v>0.33792424987702929</v>
      </c>
      <c r="D54" s="88">
        <v>20.329999999999998</v>
      </c>
      <c r="E54" s="88">
        <v>27.200000000000003</v>
      </c>
      <c r="F54" s="89">
        <f t="shared" si="4"/>
        <v>29</v>
      </c>
      <c r="G54" s="103">
        <v>13</v>
      </c>
      <c r="H54" s="89">
        <v>264.28999999999996</v>
      </c>
      <c r="I54" s="90" t="str">
        <f t="shared" si="5"/>
        <v/>
      </c>
    </row>
    <row r="55" spans="1:9" s="3" customFormat="1" x14ac:dyDescent="0.25">
      <c r="A55" s="87" t="s">
        <v>102</v>
      </c>
      <c r="B55" s="92" t="s">
        <v>122</v>
      </c>
      <c r="C55" s="91">
        <f t="shared" si="3"/>
        <v>0.41945366351799845</v>
      </c>
      <c r="D55" s="88">
        <v>39.17</v>
      </c>
      <c r="E55" s="88">
        <v>55.6</v>
      </c>
      <c r="F55" s="89">
        <f t="shared" si="4"/>
        <v>3</v>
      </c>
      <c r="G55" s="103">
        <v>7</v>
      </c>
      <c r="H55" s="89">
        <v>274.19</v>
      </c>
      <c r="I55" s="90" t="str">
        <f t="shared" si="5"/>
        <v/>
      </c>
    </row>
    <row r="56" spans="1:9" s="3" customFormat="1" x14ac:dyDescent="0.25">
      <c r="A56" s="87" t="s">
        <v>102</v>
      </c>
      <c r="B56" s="92" t="s">
        <v>123</v>
      </c>
      <c r="C56" s="91">
        <f t="shared" si="3"/>
        <v>0.39564660691421266</v>
      </c>
      <c r="D56" s="88">
        <v>23.43</v>
      </c>
      <c r="E56" s="88">
        <v>32.700000000000003</v>
      </c>
      <c r="F56" s="89">
        <f t="shared" si="4"/>
        <v>11</v>
      </c>
      <c r="G56" s="103">
        <v>15</v>
      </c>
      <c r="H56" s="89">
        <v>351.45</v>
      </c>
      <c r="I56" s="90" t="str">
        <f t="shared" si="5"/>
        <v/>
      </c>
    </row>
    <row r="57" spans="1:9" s="3" customFormat="1" x14ac:dyDescent="0.25">
      <c r="A57" s="87" t="s">
        <v>102</v>
      </c>
      <c r="B57" s="92" t="s">
        <v>124</v>
      </c>
      <c r="C57" s="91">
        <f t="shared" si="3"/>
        <v>0.3785942492012781</v>
      </c>
      <c r="D57" s="88">
        <v>31.3</v>
      </c>
      <c r="E57" s="88">
        <v>43.150000000000006</v>
      </c>
      <c r="F57" s="89">
        <f t="shared" si="4"/>
        <v>14</v>
      </c>
      <c r="G57" s="103">
        <v>6</v>
      </c>
      <c r="H57" s="89">
        <v>187.8</v>
      </c>
      <c r="I57" s="90" t="str">
        <f t="shared" si="5"/>
        <v/>
      </c>
    </row>
    <row r="58" spans="1:9" s="3" customFormat="1" x14ac:dyDescent="0.25">
      <c r="A58" s="87" t="s">
        <v>102</v>
      </c>
      <c r="B58" s="92" t="s">
        <v>125</v>
      </c>
      <c r="C58" s="91">
        <f t="shared" si="3"/>
        <v>0.37672941710138347</v>
      </c>
      <c r="D58" s="88">
        <v>44.09</v>
      </c>
      <c r="E58" s="88">
        <v>60.7</v>
      </c>
      <c r="F58" s="89">
        <f t="shared" si="4"/>
        <v>16</v>
      </c>
      <c r="G58" s="103">
        <v>2</v>
      </c>
      <c r="H58" s="89">
        <v>88.18</v>
      </c>
      <c r="I58" s="90" t="str">
        <f t="shared" si="5"/>
        <v>bestellen</v>
      </c>
    </row>
    <row r="59" spans="1:9" s="3" customFormat="1" x14ac:dyDescent="0.25">
      <c r="A59" s="87" t="s">
        <v>102</v>
      </c>
      <c r="B59" s="92" t="s">
        <v>126</v>
      </c>
      <c r="C59" s="91">
        <f t="shared" si="3"/>
        <v>0.40489546149923517</v>
      </c>
      <c r="D59" s="88">
        <v>19.61</v>
      </c>
      <c r="E59" s="88">
        <v>27.55</v>
      </c>
      <c r="F59" s="89">
        <f t="shared" si="4"/>
        <v>7</v>
      </c>
      <c r="G59" s="103">
        <v>24</v>
      </c>
      <c r="H59" s="89">
        <v>470.64</v>
      </c>
      <c r="I59" s="90" t="str">
        <f t="shared" si="5"/>
        <v/>
      </c>
    </row>
    <row r="60" spans="1:9" s="3" customFormat="1" x14ac:dyDescent="0.25">
      <c r="A60" s="87" t="s">
        <v>127</v>
      </c>
      <c r="B60" s="92" t="s">
        <v>128</v>
      </c>
      <c r="C60" s="91">
        <f t="shared" si="3"/>
        <v>0.23202301054650065</v>
      </c>
      <c r="D60" s="88">
        <v>10.43</v>
      </c>
      <c r="E60" s="88">
        <v>12.850000000000001</v>
      </c>
      <c r="F60" s="89">
        <f t="shared" si="4"/>
        <v>85</v>
      </c>
      <c r="G60" s="103">
        <v>14</v>
      </c>
      <c r="H60" s="89">
        <v>146.01999999999998</v>
      </c>
      <c r="I60" s="90" t="str">
        <f t="shared" si="5"/>
        <v/>
      </c>
    </row>
    <row r="61" spans="1:9" s="3" customFormat="1" x14ac:dyDescent="0.25">
      <c r="A61" s="87" t="s">
        <v>127</v>
      </c>
      <c r="B61" s="92" t="s">
        <v>129</v>
      </c>
      <c r="C61" s="91">
        <f t="shared" si="3"/>
        <v>0.29343629343629352</v>
      </c>
      <c r="D61" s="88">
        <v>5.18</v>
      </c>
      <c r="E61" s="88">
        <v>6.7</v>
      </c>
      <c r="F61" s="89">
        <f t="shared" si="4"/>
        <v>60</v>
      </c>
      <c r="G61" s="103">
        <v>16</v>
      </c>
      <c r="H61" s="89">
        <v>82.88</v>
      </c>
      <c r="I61" s="90" t="str">
        <f t="shared" si="5"/>
        <v/>
      </c>
    </row>
    <row r="62" spans="1:9" s="3" customFormat="1" x14ac:dyDescent="0.25">
      <c r="A62" s="87" t="s">
        <v>127</v>
      </c>
      <c r="B62" s="92" t="s">
        <v>130</v>
      </c>
      <c r="C62" s="91">
        <f t="shared" si="3"/>
        <v>0.25265392781316359</v>
      </c>
      <c r="D62" s="88">
        <v>9.42</v>
      </c>
      <c r="E62" s="88">
        <v>11.8</v>
      </c>
      <c r="F62" s="89">
        <f t="shared" si="4"/>
        <v>79</v>
      </c>
      <c r="G62" s="103">
        <v>7</v>
      </c>
      <c r="H62" s="89">
        <v>65.94</v>
      </c>
      <c r="I62" s="90" t="str">
        <f t="shared" si="5"/>
        <v/>
      </c>
    </row>
    <row r="63" spans="1:9" s="3" customFormat="1" x14ac:dyDescent="0.25">
      <c r="A63" s="87" t="s">
        <v>127</v>
      </c>
      <c r="B63" s="92" t="s">
        <v>131</v>
      </c>
      <c r="C63" s="91">
        <f t="shared" si="3"/>
        <v>0.32624113475177302</v>
      </c>
      <c r="D63" s="88">
        <v>7.05</v>
      </c>
      <c r="E63" s="88">
        <v>9.35</v>
      </c>
      <c r="F63" s="89">
        <f t="shared" si="4"/>
        <v>34</v>
      </c>
      <c r="G63" s="103">
        <v>12</v>
      </c>
      <c r="H63" s="89">
        <v>84.6</v>
      </c>
      <c r="I63" s="90" t="str">
        <f t="shared" si="5"/>
        <v/>
      </c>
    </row>
    <row r="64" spans="1:9" s="3" customFormat="1" x14ac:dyDescent="0.25">
      <c r="A64" s="87" t="s">
        <v>127</v>
      </c>
      <c r="B64" s="92" t="s">
        <v>132</v>
      </c>
      <c r="C64" s="91">
        <f t="shared" si="3"/>
        <v>0.16529774127310073</v>
      </c>
      <c r="D64" s="88">
        <v>9.74</v>
      </c>
      <c r="E64" s="88">
        <v>11.350000000000001</v>
      </c>
      <c r="F64" s="89">
        <f t="shared" si="4"/>
        <v>97</v>
      </c>
      <c r="G64" s="103">
        <v>10</v>
      </c>
      <c r="H64" s="89">
        <v>97.4</v>
      </c>
      <c r="I64" s="90" t="str">
        <f t="shared" si="5"/>
        <v/>
      </c>
    </row>
    <row r="65" spans="1:9" s="3" customFormat="1" x14ac:dyDescent="0.25">
      <c r="A65" s="87" t="s">
        <v>127</v>
      </c>
      <c r="B65" s="92" t="s">
        <v>133</v>
      </c>
      <c r="C65" s="91">
        <f t="shared" si="3"/>
        <v>0.31016042780748665</v>
      </c>
      <c r="D65" s="88">
        <v>5.61</v>
      </c>
      <c r="E65" s="88">
        <v>7.3500000000000005</v>
      </c>
      <c r="F65" s="89">
        <f t="shared" si="4"/>
        <v>45</v>
      </c>
      <c r="G65" s="103">
        <v>0</v>
      </c>
      <c r="H65" s="89">
        <v>0</v>
      </c>
      <c r="I65" s="90" t="str">
        <f t="shared" si="5"/>
        <v>bestellen</v>
      </c>
    </row>
    <row r="66" spans="1:9" s="3" customFormat="1" x14ac:dyDescent="0.25">
      <c r="A66" s="87" t="s">
        <v>127</v>
      </c>
      <c r="B66" s="92" t="s">
        <v>134</v>
      </c>
      <c r="C66" s="91">
        <f t="shared" si="3"/>
        <v>0.22942884801548896</v>
      </c>
      <c r="D66" s="88">
        <v>10.33</v>
      </c>
      <c r="E66" s="88">
        <v>12.700000000000001</v>
      </c>
      <c r="F66" s="89">
        <f t="shared" si="4"/>
        <v>88</v>
      </c>
      <c r="G66" s="103">
        <v>8</v>
      </c>
      <c r="H66" s="89">
        <v>82.64</v>
      </c>
      <c r="I66" s="90" t="str">
        <f t="shared" si="5"/>
        <v/>
      </c>
    </row>
    <row r="67" spans="1:9" s="3" customFormat="1" x14ac:dyDescent="0.25">
      <c r="A67" s="87" t="s">
        <v>135</v>
      </c>
      <c r="B67" s="92" t="s">
        <v>136</v>
      </c>
      <c r="C67" s="91">
        <f t="shared" si="3"/>
        <v>0.32222222222222224</v>
      </c>
      <c r="D67" s="88">
        <v>18</v>
      </c>
      <c r="E67" s="88">
        <v>23.8</v>
      </c>
      <c r="F67" s="89">
        <f t="shared" si="4"/>
        <v>36</v>
      </c>
      <c r="G67" s="103">
        <v>4</v>
      </c>
      <c r="H67" s="89">
        <v>72</v>
      </c>
      <c r="I67" s="90" t="str">
        <f t="shared" si="5"/>
        <v>knapp</v>
      </c>
    </row>
    <row r="68" spans="1:9" s="3" customFormat="1" x14ac:dyDescent="0.25">
      <c r="A68" s="87" t="s">
        <v>135</v>
      </c>
      <c r="B68" s="92" t="s">
        <v>137</v>
      </c>
      <c r="C68" s="91">
        <f t="shared" si="3"/>
        <v>0.3248697916666668</v>
      </c>
      <c r="D68" s="88">
        <v>15.36</v>
      </c>
      <c r="E68" s="88">
        <v>20.350000000000001</v>
      </c>
      <c r="F68" s="89">
        <f t="shared" si="4"/>
        <v>35</v>
      </c>
      <c r="G68" s="103">
        <v>3</v>
      </c>
      <c r="H68" s="89">
        <v>46.08</v>
      </c>
      <c r="I68" s="90" t="str">
        <f t="shared" si="5"/>
        <v>bestellen</v>
      </c>
    </row>
    <row r="69" spans="1:9" s="3" customFormat="1" x14ac:dyDescent="0.25">
      <c r="A69" s="87" t="s">
        <v>135</v>
      </c>
      <c r="B69" s="92" t="s">
        <v>138</v>
      </c>
      <c r="C69" s="91">
        <f t="shared" ref="C69:C100" si="6">(E69-D69)/D69</f>
        <v>0.38328530259366006</v>
      </c>
      <c r="D69" s="88">
        <v>6.94</v>
      </c>
      <c r="E69" s="88">
        <v>9.6000000000000014</v>
      </c>
      <c r="F69" s="89">
        <f t="shared" ref="F69:F101" si="7">_xlfn.RANK.EQ(C69,$C$5:$C$101,0)</f>
        <v>13</v>
      </c>
      <c r="G69" s="103">
        <v>7</v>
      </c>
      <c r="H69" s="89">
        <v>48.580000000000005</v>
      </c>
      <c r="I69" s="90" t="str">
        <f t="shared" ref="I69:I101" si="8">IF(G69&lt;=3,"bestellen",IF(G69&lt;=5,"knapp",""))</f>
        <v/>
      </c>
    </row>
    <row r="70" spans="1:9" s="3" customFormat="1" x14ac:dyDescent="0.25">
      <c r="A70" s="87" t="s">
        <v>135</v>
      </c>
      <c r="B70" s="92" t="s">
        <v>139</v>
      </c>
      <c r="C70" s="91">
        <f t="shared" si="6"/>
        <v>0.37846655791190886</v>
      </c>
      <c r="D70" s="88">
        <v>6.13</v>
      </c>
      <c r="E70" s="88">
        <v>8.4500000000000011</v>
      </c>
      <c r="F70" s="89">
        <f t="shared" si="7"/>
        <v>15</v>
      </c>
      <c r="G70" s="103">
        <v>3</v>
      </c>
      <c r="H70" s="89">
        <v>18.39</v>
      </c>
      <c r="I70" s="90" t="str">
        <f t="shared" si="8"/>
        <v>bestellen</v>
      </c>
    </row>
    <row r="71" spans="1:9" s="3" customFormat="1" x14ac:dyDescent="0.25">
      <c r="A71" s="87" t="s">
        <v>135</v>
      </c>
      <c r="B71" s="92" t="s">
        <v>140</v>
      </c>
      <c r="C71" s="91">
        <f t="shared" si="6"/>
        <v>0.40468227424749159</v>
      </c>
      <c r="D71" s="88">
        <v>5.98</v>
      </c>
      <c r="E71" s="88">
        <v>8.4</v>
      </c>
      <c r="F71" s="89">
        <f t="shared" si="7"/>
        <v>8</v>
      </c>
      <c r="G71" s="103">
        <v>4</v>
      </c>
      <c r="H71" s="89">
        <v>23.92</v>
      </c>
      <c r="I71" s="90" t="str">
        <f t="shared" si="8"/>
        <v>knapp</v>
      </c>
    </row>
    <row r="72" spans="1:9" s="3" customFormat="1" x14ac:dyDescent="0.25">
      <c r="A72" s="87" t="s">
        <v>141</v>
      </c>
      <c r="B72" s="92" t="s">
        <v>142</v>
      </c>
      <c r="C72" s="91">
        <f t="shared" si="6"/>
        <v>0.23844731977818853</v>
      </c>
      <c r="D72" s="88">
        <v>5.41</v>
      </c>
      <c r="E72" s="88">
        <v>6.7</v>
      </c>
      <c r="F72" s="89">
        <f t="shared" si="7"/>
        <v>82</v>
      </c>
      <c r="G72" s="103">
        <v>3</v>
      </c>
      <c r="H72" s="89">
        <v>16.23</v>
      </c>
      <c r="I72" s="90" t="str">
        <f t="shared" si="8"/>
        <v>bestellen</v>
      </c>
    </row>
    <row r="73" spans="1:9" s="3" customFormat="1" x14ac:dyDescent="0.25">
      <c r="A73" s="87" t="s">
        <v>141</v>
      </c>
      <c r="B73" s="92" t="s">
        <v>143</v>
      </c>
      <c r="C73" s="91">
        <f t="shared" si="6"/>
        <v>0.26041666666666685</v>
      </c>
      <c r="D73" s="88">
        <v>4.8</v>
      </c>
      <c r="E73" s="88">
        <v>6.0500000000000007</v>
      </c>
      <c r="F73" s="89">
        <f t="shared" si="7"/>
        <v>74</v>
      </c>
      <c r="G73" s="103">
        <v>24</v>
      </c>
      <c r="H73" s="89">
        <v>115.19999999999999</v>
      </c>
      <c r="I73" s="90" t="str">
        <f t="shared" si="8"/>
        <v/>
      </c>
    </row>
    <row r="74" spans="1:9" s="3" customFormat="1" x14ac:dyDescent="0.25">
      <c r="A74" s="87" t="s">
        <v>141</v>
      </c>
      <c r="B74" s="92" t="s">
        <v>144</v>
      </c>
      <c r="C74" s="91">
        <f t="shared" si="6"/>
        <v>0.24787775891341271</v>
      </c>
      <c r="D74" s="88">
        <v>5.89</v>
      </c>
      <c r="E74" s="88">
        <v>7.3500000000000005</v>
      </c>
      <c r="F74" s="89">
        <f t="shared" si="7"/>
        <v>80</v>
      </c>
      <c r="G74" s="103">
        <v>5</v>
      </c>
      <c r="H74" s="89">
        <v>29.45</v>
      </c>
      <c r="I74" s="90" t="str">
        <f t="shared" si="8"/>
        <v>knapp</v>
      </c>
    </row>
    <row r="75" spans="1:9" s="3" customFormat="1" x14ac:dyDescent="0.25">
      <c r="A75" s="87" t="s">
        <v>141</v>
      </c>
      <c r="B75" s="92" t="s">
        <v>145</v>
      </c>
      <c r="C75" s="91">
        <f t="shared" si="6"/>
        <v>0.27737226277372251</v>
      </c>
      <c r="D75" s="88">
        <v>5.48</v>
      </c>
      <c r="E75" s="88">
        <v>7</v>
      </c>
      <c r="F75" s="89">
        <f t="shared" si="7"/>
        <v>68</v>
      </c>
      <c r="G75" s="103">
        <v>6</v>
      </c>
      <c r="H75" s="89">
        <v>32.880000000000003</v>
      </c>
      <c r="I75" s="90" t="str">
        <f t="shared" si="8"/>
        <v/>
      </c>
    </row>
    <row r="76" spans="1:9" s="3" customFormat="1" x14ac:dyDescent="0.25">
      <c r="A76" s="87" t="s">
        <v>141</v>
      </c>
      <c r="B76" s="92" t="s">
        <v>146</v>
      </c>
      <c r="C76" s="91">
        <f t="shared" si="6"/>
        <v>0.27675840978593264</v>
      </c>
      <c r="D76" s="88">
        <v>6.54</v>
      </c>
      <c r="E76" s="88">
        <v>8.35</v>
      </c>
      <c r="F76" s="89">
        <f t="shared" si="7"/>
        <v>69</v>
      </c>
      <c r="G76" s="103">
        <v>3</v>
      </c>
      <c r="H76" s="89">
        <v>19.62</v>
      </c>
      <c r="I76" s="90" t="str">
        <f t="shared" si="8"/>
        <v>bestellen</v>
      </c>
    </row>
    <row r="77" spans="1:9" s="3" customFormat="1" x14ac:dyDescent="0.25">
      <c r="A77" s="87" t="s">
        <v>141</v>
      </c>
      <c r="B77" s="92" t="s">
        <v>147</v>
      </c>
      <c r="C77" s="91">
        <f t="shared" si="6"/>
        <v>0.26681614349775795</v>
      </c>
      <c r="D77" s="88">
        <v>4.46</v>
      </c>
      <c r="E77" s="88">
        <v>5.65</v>
      </c>
      <c r="F77" s="89">
        <f t="shared" si="7"/>
        <v>73</v>
      </c>
      <c r="G77" s="103">
        <v>8</v>
      </c>
      <c r="H77" s="89">
        <v>35.68</v>
      </c>
      <c r="I77" s="90" t="str">
        <f t="shared" si="8"/>
        <v/>
      </c>
    </row>
    <row r="78" spans="1:9" s="3" customFormat="1" x14ac:dyDescent="0.25">
      <c r="A78" s="87" t="s">
        <v>141</v>
      </c>
      <c r="B78" s="92" t="s">
        <v>148</v>
      </c>
      <c r="C78" s="91">
        <f t="shared" si="6"/>
        <v>0.25730994152046788</v>
      </c>
      <c r="D78" s="88">
        <v>5.13</v>
      </c>
      <c r="E78" s="88">
        <v>6.45</v>
      </c>
      <c r="F78" s="89">
        <f t="shared" si="7"/>
        <v>77</v>
      </c>
      <c r="G78" s="103">
        <v>18</v>
      </c>
      <c r="H78" s="89">
        <v>92.34</v>
      </c>
      <c r="I78" s="90" t="str">
        <f t="shared" si="8"/>
        <v/>
      </c>
    </row>
    <row r="79" spans="1:9" s="3" customFormat="1" x14ac:dyDescent="0.25">
      <c r="A79" s="87" t="s">
        <v>141</v>
      </c>
      <c r="B79" s="92" t="s">
        <v>149</v>
      </c>
      <c r="C79" s="91">
        <f t="shared" si="6"/>
        <v>0.31578947368421056</v>
      </c>
      <c r="D79" s="88">
        <v>3.42</v>
      </c>
      <c r="E79" s="88">
        <v>4.5</v>
      </c>
      <c r="F79" s="89">
        <f t="shared" si="7"/>
        <v>38</v>
      </c>
      <c r="G79" s="103">
        <v>6</v>
      </c>
      <c r="H79" s="89">
        <v>20.52</v>
      </c>
      <c r="I79" s="90" t="str">
        <f t="shared" si="8"/>
        <v/>
      </c>
    </row>
    <row r="80" spans="1:9" s="3" customFormat="1" x14ac:dyDescent="0.25">
      <c r="A80" s="87" t="s">
        <v>141</v>
      </c>
      <c r="B80" s="92" t="s">
        <v>150</v>
      </c>
      <c r="C80" s="91">
        <f t="shared" si="6"/>
        <v>0.23076923076923098</v>
      </c>
      <c r="D80" s="88">
        <v>3.9</v>
      </c>
      <c r="E80" s="88">
        <v>4.8000000000000007</v>
      </c>
      <c r="F80" s="89">
        <f t="shared" si="7"/>
        <v>87</v>
      </c>
      <c r="G80" s="103">
        <v>6</v>
      </c>
      <c r="H80" s="89">
        <v>23.4</v>
      </c>
      <c r="I80" s="90" t="str">
        <f t="shared" si="8"/>
        <v/>
      </c>
    </row>
    <row r="81" spans="1:9" s="3" customFormat="1" x14ac:dyDescent="0.25">
      <c r="A81" s="87" t="s">
        <v>141</v>
      </c>
      <c r="B81" s="92" t="s">
        <v>151</v>
      </c>
      <c r="C81" s="91">
        <f t="shared" si="6"/>
        <v>0.22784810126582286</v>
      </c>
      <c r="D81" s="88">
        <v>3.95</v>
      </c>
      <c r="E81" s="88">
        <v>4.8500000000000005</v>
      </c>
      <c r="F81" s="89">
        <f t="shared" si="7"/>
        <v>89</v>
      </c>
      <c r="G81" s="103">
        <v>22</v>
      </c>
      <c r="H81" s="89">
        <v>86.9</v>
      </c>
      <c r="I81" s="90" t="str">
        <f t="shared" si="8"/>
        <v/>
      </c>
    </row>
    <row r="82" spans="1:9" s="3" customFormat="1" x14ac:dyDescent="0.25">
      <c r="A82" s="87" t="s">
        <v>152</v>
      </c>
      <c r="B82" s="92" t="s">
        <v>153</v>
      </c>
      <c r="C82" s="91">
        <f t="shared" si="6"/>
        <v>0.30100076982294088</v>
      </c>
      <c r="D82" s="88">
        <v>12.99</v>
      </c>
      <c r="E82" s="88">
        <v>16.900000000000002</v>
      </c>
      <c r="F82" s="89">
        <f t="shared" si="7"/>
        <v>51</v>
      </c>
      <c r="G82" s="103">
        <v>11</v>
      </c>
      <c r="H82" s="89">
        <v>142.89000000000001</v>
      </c>
      <c r="I82" s="90" t="str">
        <f t="shared" si="8"/>
        <v/>
      </c>
    </row>
    <row r="83" spans="1:9" s="3" customFormat="1" x14ac:dyDescent="0.25">
      <c r="A83" s="87" t="s">
        <v>152</v>
      </c>
      <c r="B83" s="92" t="s">
        <v>154</v>
      </c>
      <c r="C83" s="91">
        <f t="shared" si="6"/>
        <v>0.30208333333333337</v>
      </c>
      <c r="D83" s="88">
        <v>3.84</v>
      </c>
      <c r="E83" s="88">
        <v>5</v>
      </c>
      <c r="F83" s="89">
        <f t="shared" si="7"/>
        <v>49</v>
      </c>
      <c r="G83" s="103">
        <v>15</v>
      </c>
      <c r="H83" s="89">
        <v>57.599999999999994</v>
      </c>
      <c r="I83" s="90" t="str">
        <f t="shared" si="8"/>
        <v/>
      </c>
    </row>
    <row r="84" spans="1:9" s="3" customFormat="1" x14ac:dyDescent="0.25">
      <c r="A84" s="87" t="s">
        <v>152</v>
      </c>
      <c r="B84" s="92" t="s">
        <v>155</v>
      </c>
      <c r="C84" s="91">
        <f t="shared" si="6"/>
        <v>0.29961089494163423</v>
      </c>
      <c r="D84" s="88">
        <v>12.85</v>
      </c>
      <c r="E84" s="88">
        <v>16.7</v>
      </c>
      <c r="F84" s="89">
        <f t="shared" si="7"/>
        <v>54</v>
      </c>
      <c r="G84" s="103">
        <v>15</v>
      </c>
      <c r="H84" s="89">
        <v>192.75</v>
      </c>
      <c r="I84" s="90" t="str">
        <f t="shared" si="8"/>
        <v/>
      </c>
    </row>
    <row r="85" spans="1:9" s="3" customFormat="1" x14ac:dyDescent="0.25">
      <c r="A85" s="87" t="s">
        <v>152</v>
      </c>
      <c r="B85" s="92" t="s">
        <v>155</v>
      </c>
      <c r="C85" s="91">
        <f t="shared" si="6"/>
        <v>0.29945694336695106</v>
      </c>
      <c r="D85" s="88">
        <v>12.89</v>
      </c>
      <c r="E85" s="88">
        <v>16.75</v>
      </c>
      <c r="F85" s="89">
        <f t="shared" si="7"/>
        <v>56</v>
      </c>
      <c r="G85" s="103">
        <v>8</v>
      </c>
      <c r="H85" s="89">
        <v>103.12</v>
      </c>
      <c r="I85" s="90" t="str">
        <f t="shared" si="8"/>
        <v/>
      </c>
    </row>
    <row r="86" spans="1:9" s="3" customFormat="1" x14ac:dyDescent="0.25">
      <c r="A86" s="87" t="s">
        <v>152</v>
      </c>
      <c r="B86" s="92" t="s">
        <v>156</v>
      </c>
      <c r="C86" s="91">
        <f t="shared" si="6"/>
        <v>0.29770992366412219</v>
      </c>
      <c r="D86" s="88">
        <v>13.1</v>
      </c>
      <c r="E86" s="88">
        <v>17</v>
      </c>
      <c r="F86" s="89">
        <f t="shared" si="7"/>
        <v>57</v>
      </c>
      <c r="G86" s="103">
        <v>7</v>
      </c>
      <c r="H86" s="89">
        <v>91.7</v>
      </c>
      <c r="I86" s="90" t="str">
        <f t="shared" si="8"/>
        <v/>
      </c>
    </row>
    <row r="87" spans="1:9" s="3" customFormat="1" x14ac:dyDescent="0.25">
      <c r="A87" s="87" t="s">
        <v>152</v>
      </c>
      <c r="B87" s="92" t="s">
        <v>157</v>
      </c>
      <c r="C87" s="91">
        <f t="shared" si="6"/>
        <v>0.18691588785046748</v>
      </c>
      <c r="D87" s="88">
        <v>5.35</v>
      </c>
      <c r="E87" s="88">
        <v>6.3500000000000005</v>
      </c>
      <c r="F87" s="89">
        <f t="shared" si="7"/>
        <v>96</v>
      </c>
      <c r="G87" s="103">
        <v>8</v>
      </c>
      <c r="H87" s="89">
        <v>42.8</v>
      </c>
      <c r="I87" s="90" t="str">
        <f t="shared" si="8"/>
        <v/>
      </c>
    </row>
    <row r="88" spans="1:9" s="3" customFormat="1" x14ac:dyDescent="0.25">
      <c r="A88" s="87" t="s">
        <v>152</v>
      </c>
      <c r="B88" s="92" t="s">
        <v>158</v>
      </c>
      <c r="C88" s="91">
        <f t="shared" si="6"/>
        <v>0.28872366790582404</v>
      </c>
      <c r="D88" s="88">
        <v>8.07</v>
      </c>
      <c r="E88" s="88">
        <v>10.4</v>
      </c>
      <c r="F88" s="89">
        <f t="shared" si="7"/>
        <v>62</v>
      </c>
      <c r="G88" s="103">
        <v>23</v>
      </c>
      <c r="H88" s="89">
        <v>185.61</v>
      </c>
      <c r="I88" s="90" t="str">
        <f t="shared" si="8"/>
        <v/>
      </c>
    </row>
    <row r="89" spans="1:9" s="3" customFormat="1" x14ac:dyDescent="0.25">
      <c r="A89" s="87" t="s">
        <v>152</v>
      </c>
      <c r="B89" s="92" t="s">
        <v>159</v>
      </c>
      <c r="C89" s="91">
        <f t="shared" si="6"/>
        <v>0.28706199460916454</v>
      </c>
      <c r="D89" s="88">
        <v>7.42</v>
      </c>
      <c r="E89" s="88">
        <v>9.5500000000000007</v>
      </c>
      <c r="F89" s="89">
        <f t="shared" si="7"/>
        <v>64</v>
      </c>
      <c r="G89" s="103">
        <v>6</v>
      </c>
      <c r="H89" s="89">
        <v>44.519999999999996</v>
      </c>
      <c r="I89" s="90" t="str">
        <f t="shared" si="8"/>
        <v/>
      </c>
    </row>
    <row r="90" spans="1:9" s="3" customFormat="1" x14ac:dyDescent="0.25">
      <c r="A90" s="87" t="s">
        <v>152</v>
      </c>
      <c r="B90" s="92" t="s">
        <v>160</v>
      </c>
      <c r="C90" s="91">
        <f t="shared" si="6"/>
        <v>0.2864864864864865</v>
      </c>
      <c r="D90" s="88">
        <v>18.5</v>
      </c>
      <c r="E90" s="88">
        <v>23.8</v>
      </c>
      <c r="F90" s="89">
        <f t="shared" si="7"/>
        <v>65</v>
      </c>
      <c r="G90" s="103">
        <v>24</v>
      </c>
      <c r="H90" s="89">
        <v>444</v>
      </c>
      <c r="I90" s="90" t="str">
        <f t="shared" si="8"/>
        <v/>
      </c>
    </row>
    <row r="91" spans="1:9" s="3" customFormat="1" x14ac:dyDescent="0.25">
      <c r="A91" s="87" t="s">
        <v>152</v>
      </c>
      <c r="B91" s="92" t="s">
        <v>192</v>
      </c>
      <c r="C91" s="91">
        <f t="shared" si="6"/>
        <v>0.35888501742160284</v>
      </c>
      <c r="D91" s="88">
        <v>2.87</v>
      </c>
      <c r="E91" s="88">
        <v>3.9000000000000004</v>
      </c>
      <c r="F91" s="89">
        <f t="shared" si="7"/>
        <v>23</v>
      </c>
      <c r="G91" s="103">
        <v>22</v>
      </c>
      <c r="H91" s="89">
        <v>63.14</v>
      </c>
      <c r="I91" s="90" t="str">
        <f t="shared" si="8"/>
        <v/>
      </c>
    </row>
    <row r="92" spans="1:9" s="3" customFormat="1" x14ac:dyDescent="0.25">
      <c r="A92" s="87" t="s">
        <v>152</v>
      </c>
      <c r="B92" s="92" t="s">
        <v>161</v>
      </c>
      <c r="C92" s="91">
        <f t="shared" si="6"/>
        <v>0.33956386292834889</v>
      </c>
      <c r="D92" s="88">
        <v>3.21</v>
      </c>
      <c r="E92" s="88">
        <v>4.3</v>
      </c>
      <c r="F92" s="89">
        <f t="shared" si="7"/>
        <v>28</v>
      </c>
      <c r="G92" s="103">
        <v>12</v>
      </c>
      <c r="H92" s="89">
        <v>38.519999999999996</v>
      </c>
      <c r="I92" s="90" t="str">
        <f t="shared" si="8"/>
        <v/>
      </c>
    </row>
    <row r="93" spans="1:9" s="3" customFormat="1" x14ac:dyDescent="0.25">
      <c r="A93" s="87" t="s">
        <v>162</v>
      </c>
      <c r="B93" s="92" t="s">
        <v>163</v>
      </c>
      <c r="C93" s="91">
        <f t="shared" si="6"/>
        <v>0.31130063965884858</v>
      </c>
      <c r="D93" s="88">
        <v>4.6900000000000004</v>
      </c>
      <c r="E93" s="88">
        <v>6.15</v>
      </c>
      <c r="F93" s="89">
        <f t="shared" si="7"/>
        <v>43</v>
      </c>
      <c r="G93" s="103">
        <v>16</v>
      </c>
      <c r="H93" s="89">
        <v>75.040000000000006</v>
      </c>
      <c r="I93" s="90" t="str">
        <f t="shared" si="8"/>
        <v/>
      </c>
    </row>
    <row r="94" spans="1:9" s="3" customFormat="1" x14ac:dyDescent="0.25">
      <c r="A94" s="87" t="s">
        <v>162</v>
      </c>
      <c r="B94" s="92" t="s">
        <v>164</v>
      </c>
      <c r="C94" s="91">
        <f t="shared" si="6"/>
        <v>0.30681818181818199</v>
      </c>
      <c r="D94" s="88">
        <v>3.52</v>
      </c>
      <c r="E94" s="88">
        <v>4.6000000000000005</v>
      </c>
      <c r="F94" s="89">
        <f t="shared" si="7"/>
        <v>46</v>
      </c>
      <c r="G94" s="103">
        <v>4</v>
      </c>
      <c r="H94" s="89">
        <v>14.08</v>
      </c>
      <c r="I94" s="90" t="str">
        <f t="shared" si="8"/>
        <v>knapp</v>
      </c>
    </row>
    <row r="95" spans="1:9" s="3" customFormat="1" x14ac:dyDescent="0.25">
      <c r="A95" s="87" t="s">
        <v>162</v>
      </c>
      <c r="B95" s="92" t="s">
        <v>165</v>
      </c>
      <c r="C95" s="91">
        <f t="shared" si="6"/>
        <v>0.30379746835443039</v>
      </c>
      <c r="D95" s="88">
        <v>3.95</v>
      </c>
      <c r="E95" s="88">
        <v>5.15</v>
      </c>
      <c r="F95" s="89">
        <f t="shared" si="7"/>
        <v>48</v>
      </c>
      <c r="G95" s="103">
        <v>19</v>
      </c>
      <c r="H95" s="89">
        <v>75.05</v>
      </c>
      <c r="I95" s="90" t="str">
        <f t="shared" si="8"/>
        <v/>
      </c>
    </row>
    <row r="96" spans="1:9" s="3" customFormat="1" x14ac:dyDescent="0.25">
      <c r="A96" s="87" t="s">
        <v>162</v>
      </c>
      <c r="B96" s="92" t="s">
        <v>166</v>
      </c>
      <c r="C96" s="91">
        <f t="shared" si="6"/>
        <v>0.31226053639846763</v>
      </c>
      <c r="D96" s="88">
        <v>5.22</v>
      </c>
      <c r="E96" s="88">
        <v>6.8500000000000005</v>
      </c>
      <c r="F96" s="89">
        <f t="shared" si="7"/>
        <v>42</v>
      </c>
      <c r="G96" s="103">
        <v>20</v>
      </c>
      <c r="H96" s="89">
        <v>104.39999999999999</v>
      </c>
      <c r="I96" s="90" t="str">
        <f t="shared" si="8"/>
        <v/>
      </c>
    </row>
    <row r="97" spans="1:9" s="3" customFormat="1" x14ac:dyDescent="0.25">
      <c r="A97" s="87" t="s">
        <v>162</v>
      </c>
      <c r="B97" s="92" t="s">
        <v>167</v>
      </c>
      <c r="C97" s="91">
        <f t="shared" si="6"/>
        <v>0.24633431085043983</v>
      </c>
      <c r="D97" s="88">
        <v>6.82</v>
      </c>
      <c r="E97" s="88">
        <v>8.5</v>
      </c>
      <c r="F97" s="89">
        <f t="shared" si="7"/>
        <v>81</v>
      </c>
      <c r="G97" s="103">
        <v>6</v>
      </c>
      <c r="H97" s="89">
        <v>40.92</v>
      </c>
      <c r="I97" s="90" t="str">
        <f t="shared" si="8"/>
        <v/>
      </c>
    </row>
    <row r="98" spans="1:9" s="3" customFormat="1" x14ac:dyDescent="0.25">
      <c r="A98" s="87" t="s">
        <v>162</v>
      </c>
      <c r="B98" s="92" t="s">
        <v>168</v>
      </c>
      <c r="C98" s="91">
        <f t="shared" si="6"/>
        <v>0.28378378378378372</v>
      </c>
      <c r="D98" s="88">
        <v>3.7</v>
      </c>
      <c r="E98" s="88">
        <v>4.75</v>
      </c>
      <c r="F98" s="89">
        <f t="shared" si="7"/>
        <v>66</v>
      </c>
      <c r="G98" s="103">
        <v>25</v>
      </c>
      <c r="H98" s="89">
        <v>92.5</v>
      </c>
      <c r="I98" s="90" t="str">
        <f t="shared" si="8"/>
        <v/>
      </c>
    </row>
    <row r="99" spans="1:9" s="3" customFormat="1" x14ac:dyDescent="0.25">
      <c r="A99" s="87" t="s">
        <v>162</v>
      </c>
      <c r="B99" s="92" t="s">
        <v>169</v>
      </c>
      <c r="C99" s="91">
        <f t="shared" si="6"/>
        <v>0.29533678756476689</v>
      </c>
      <c r="D99" s="88">
        <v>3.86</v>
      </c>
      <c r="E99" s="88">
        <v>5</v>
      </c>
      <c r="F99" s="89">
        <f t="shared" si="7"/>
        <v>58</v>
      </c>
      <c r="G99" s="103">
        <v>19</v>
      </c>
      <c r="H99" s="89">
        <v>73.34</v>
      </c>
      <c r="I99" s="90" t="str">
        <f t="shared" si="8"/>
        <v/>
      </c>
    </row>
    <row r="100" spans="1:9" s="3" customFormat="1" x14ac:dyDescent="0.25">
      <c r="A100" s="87" t="s">
        <v>162</v>
      </c>
      <c r="B100" s="92" t="s">
        <v>170</v>
      </c>
      <c r="C100" s="91">
        <f t="shared" si="6"/>
        <v>0.30036630036630046</v>
      </c>
      <c r="D100" s="88">
        <v>5.46</v>
      </c>
      <c r="E100" s="88">
        <v>7.1000000000000005</v>
      </c>
      <c r="F100" s="89">
        <f t="shared" si="7"/>
        <v>53</v>
      </c>
      <c r="G100" s="103">
        <v>18</v>
      </c>
      <c r="H100" s="89">
        <v>98.28</v>
      </c>
      <c r="I100" s="90" t="str">
        <f t="shared" si="8"/>
        <v/>
      </c>
    </row>
    <row r="101" spans="1:9" s="3" customFormat="1" x14ac:dyDescent="0.25">
      <c r="A101" s="87" t="s">
        <v>171</v>
      </c>
      <c r="B101" s="92" t="s">
        <v>172</v>
      </c>
      <c r="C101" s="91">
        <f t="shared" ref="C101" si="9">(E101-D101)/D101</f>
        <v>0.29471890971039189</v>
      </c>
      <c r="D101" s="88">
        <v>35.22</v>
      </c>
      <c r="E101" s="88">
        <v>45.6</v>
      </c>
      <c r="F101" s="89">
        <f t="shared" si="7"/>
        <v>59</v>
      </c>
      <c r="G101" s="103">
        <v>19</v>
      </c>
      <c r="H101" s="89">
        <v>669.18</v>
      </c>
      <c r="I101" s="90" t="str">
        <f t="shared" si="8"/>
        <v/>
      </c>
    </row>
  </sheetData>
  <sortState ref="A5:I101">
    <sortCondition ref="A5:A101"/>
    <sortCondition ref="B5:B101"/>
  </sortState>
  <mergeCells count="2">
    <mergeCell ref="H2:I2"/>
    <mergeCell ref="A1:F2"/>
  </mergeCells>
  <conditionalFormatting sqref="A5:A101 C5:I101">
    <cfRule type="expression" dxfId="2" priority="3">
      <formula>ISODD(ROW(A5))</formula>
    </cfRule>
  </conditionalFormatting>
  <conditionalFormatting sqref="G5:G101">
    <cfRule type="cellIs" dxfId="1" priority="2" operator="lessThanOrEqual">
      <formula>5</formula>
    </cfRule>
  </conditionalFormatting>
  <conditionalFormatting sqref="B5:B101">
    <cfRule type="expression" dxfId="0" priority="1">
      <formula>ISODD(ROW(B5))</formula>
    </cfRule>
  </conditionalFormatting>
  <dataValidations count="1">
    <dataValidation type="list" allowBlank="1" showInputMessage="1" showErrorMessage="1" promptTitle="Produkt auswählen" prompt="Bitte wählen Sie das gewünschte Produkt aus." sqref="G2">
      <formula1>Produkte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4" sqref="A4:A12"/>
    </sheetView>
  </sheetViews>
  <sheetFormatPr baseColWidth="10" defaultRowHeight="15" x14ac:dyDescent="0.25"/>
  <cols>
    <col min="1" max="1" width="15.28515625" bestFit="1" customWidth="1"/>
  </cols>
  <sheetData>
    <row r="1" spans="1:1" x14ac:dyDescent="0.25">
      <c r="A1" t="s">
        <v>180</v>
      </c>
    </row>
    <row r="3" spans="1:1" ht="25.5" x14ac:dyDescent="0.25">
      <c r="A3" s="1" t="s">
        <v>173</v>
      </c>
    </row>
    <row r="4" spans="1:1" x14ac:dyDescent="0.25">
      <c r="A4" s="4" t="s">
        <v>77</v>
      </c>
    </row>
    <row r="5" spans="1:1" x14ac:dyDescent="0.25">
      <c r="A5" s="3" t="s">
        <v>79</v>
      </c>
    </row>
    <row r="6" spans="1:1" x14ac:dyDescent="0.25">
      <c r="A6" s="3" t="s">
        <v>102</v>
      </c>
    </row>
    <row r="7" spans="1:1" x14ac:dyDescent="0.25">
      <c r="A7" s="3" t="s">
        <v>127</v>
      </c>
    </row>
    <row r="8" spans="1:1" x14ac:dyDescent="0.25">
      <c r="A8" s="3" t="s">
        <v>135</v>
      </c>
    </row>
    <row r="9" spans="1:1" x14ac:dyDescent="0.25">
      <c r="A9" s="3" t="s">
        <v>141</v>
      </c>
    </row>
    <row r="10" spans="1:1" x14ac:dyDescent="0.25">
      <c r="A10" s="3" t="s">
        <v>152</v>
      </c>
    </row>
    <row r="11" spans="1:1" x14ac:dyDescent="0.25">
      <c r="A11" s="3" t="s">
        <v>162</v>
      </c>
    </row>
    <row r="12" spans="1:1" x14ac:dyDescent="0.25">
      <c r="A12" s="3" t="s">
        <v>171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4</vt:i4>
      </vt:variant>
    </vt:vector>
  </HeadingPairs>
  <TitlesOfParts>
    <vt:vector size="7" baseType="lpstr">
      <vt:lpstr>Finanzen</vt:lpstr>
      <vt:lpstr>Sortiment</vt:lpstr>
      <vt:lpstr>Daten</vt:lpstr>
      <vt:lpstr>Finanzen!Druckbereich</vt:lpstr>
      <vt:lpstr>Finanzen!Drucktitel</vt:lpstr>
      <vt:lpstr>Produkte</vt:lpstr>
      <vt:lpstr>Sortiment!Zielbereich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</dc:title>
  <dc:creator>KV Schweiz</dc:creator>
  <cp:lastModifiedBy>Olaf</cp:lastModifiedBy>
  <cp:lastPrinted>2017-08-27T11:28:14Z</cp:lastPrinted>
  <dcterms:created xsi:type="dcterms:W3CDTF">2016-05-30T10:53:57Z</dcterms:created>
  <dcterms:modified xsi:type="dcterms:W3CDTF">2018-01-07T16:09:22Z</dcterms:modified>
</cp:coreProperties>
</file>